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uth-fhd01\home32\Departmental Home Drives\G\gandhij\My Documents\Sustainability\AGSS\"/>
    </mc:Choice>
  </mc:AlternateContent>
  <bookViews>
    <workbookView xWindow="-105" yWindow="-105" windowWidth="19425" windowHeight="10425" firstSheet="8" activeTab="9"/>
  </bookViews>
  <sheets>
    <sheet name="Introduction" sheetId="12" r:id="rId1"/>
    <sheet name="User Details" sheetId="14" r:id="rId2"/>
    <sheet name="1 - Baseline AGSS safety AM" sheetId="2" r:id="rId3"/>
    <sheet name="2 - Baseline AGSS safety PM" sheetId="7" r:id="rId4"/>
    <sheet name="Summaries for graphs" sheetId="6" state="hidden" r:id="rId5"/>
    <sheet name="Drop down list options" sheetId="5" state="hidden" r:id="rId6"/>
    <sheet name="3 - Repeat AGSS safety AM" sheetId="8" r:id="rId7"/>
    <sheet name="4 - Repeat AGSS safety PM" sheetId="9" r:id="rId8"/>
    <sheet name="5 - Baseline AGSS CO2e" sheetId="1" r:id="rId9"/>
    <sheet name="6 - Repeat AGSS CO2e" sheetId="10" r:id="rId10"/>
    <sheet name="7 -Baseline Vs Repeat AGSS CO2e" sheetId="11"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 i="1" l="1"/>
  <c r="E9" i="10"/>
  <c r="E10" i="10"/>
  <c r="E11" i="10"/>
  <c r="M11" i="10" s="1"/>
  <c r="E12" i="10"/>
  <c r="E13" i="10"/>
  <c r="E14" i="10"/>
  <c r="M14" i="10"/>
  <c r="E15" i="10"/>
  <c r="L15" i="10" s="1"/>
  <c r="E16" i="10"/>
  <c r="E17" i="10"/>
  <c r="E18" i="10"/>
  <c r="M18" i="10" s="1"/>
  <c r="E19" i="10"/>
  <c r="L19" i="10"/>
  <c r="E20" i="10"/>
  <c r="M20" i="10"/>
  <c r="E21" i="10"/>
  <c r="E22" i="10"/>
  <c r="E23" i="10"/>
  <c r="E24" i="10"/>
  <c r="E25" i="10"/>
  <c r="E26" i="10"/>
  <c r="M26" i="10"/>
  <c r="E27" i="10"/>
  <c r="L27" i="10"/>
  <c r="E28" i="10"/>
  <c r="E8" i="10"/>
  <c r="L8" i="10"/>
  <c r="E9" i="1"/>
  <c r="E10" i="1"/>
  <c r="E11" i="1"/>
  <c r="E12" i="1"/>
  <c r="E13" i="1"/>
  <c r="E14" i="1"/>
  <c r="E15" i="1"/>
  <c r="E16" i="1"/>
  <c r="E17" i="1"/>
  <c r="E18" i="1"/>
  <c r="E19" i="1"/>
  <c r="E20" i="1"/>
  <c r="E21" i="1"/>
  <c r="E22" i="1"/>
  <c r="E23" i="1"/>
  <c r="E24" i="1"/>
  <c r="E25" i="1"/>
  <c r="E26" i="1"/>
  <c r="E27" i="1"/>
  <c r="E28" i="1"/>
  <c r="E8" i="1"/>
  <c r="F10" i="2"/>
  <c r="G10" i="2"/>
  <c r="G13" i="2"/>
  <c r="G8" i="1"/>
  <c r="G28" i="10"/>
  <c r="K28" i="10"/>
  <c r="M28" i="10"/>
  <c r="G27" i="10"/>
  <c r="K27" i="10"/>
  <c r="G26" i="10"/>
  <c r="K26" i="10"/>
  <c r="G25" i="10"/>
  <c r="K25" i="10"/>
  <c r="M25" i="10"/>
  <c r="G24" i="10"/>
  <c r="K24" i="10"/>
  <c r="M24" i="10"/>
  <c r="G23" i="10"/>
  <c r="K23" i="10"/>
  <c r="M23" i="10"/>
  <c r="G22" i="10"/>
  <c r="K22" i="10"/>
  <c r="M22" i="10"/>
  <c r="G21" i="10"/>
  <c r="K21" i="10" s="1"/>
  <c r="M21" i="10"/>
  <c r="G20" i="10"/>
  <c r="K20" i="10"/>
  <c r="G19" i="10"/>
  <c r="K19" i="10"/>
  <c r="G18" i="10"/>
  <c r="K18" i="10"/>
  <c r="G17" i="10"/>
  <c r="K17" i="10"/>
  <c r="L17" i="10"/>
  <c r="G16" i="10"/>
  <c r="K16" i="10"/>
  <c r="M16" i="10"/>
  <c r="G15" i="10"/>
  <c r="I15" i="10" s="1"/>
  <c r="G14" i="10"/>
  <c r="K14" i="10"/>
  <c r="G13" i="10"/>
  <c r="K13" i="10"/>
  <c r="L13" i="10"/>
  <c r="G12" i="10"/>
  <c r="K12" i="10"/>
  <c r="L12" i="10"/>
  <c r="G11" i="10"/>
  <c r="K11" i="10" s="1"/>
  <c r="G10" i="10"/>
  <c r="I10" i="10"/>
  <c r="M10" i="10"/>
  <c r="G9" i="10"/>
  <c r="K9" i="10"/>
  <c r="L9" i="10"/>
  <c r="G8" i="10"/>
  <c r="I8" i="10"/>
  <c r="G7" i="10"/>
  <c r="K7" i="10"/>
  <c r="E7" i="10"/>
  <c r="M7" i="10"/>
  <c r="G6" i="10"/>
  <c r="I6" i="10"/>
  <c r="E6" i="10"/>
  <c r="L6" i="10"/>
  <c r="G5" i="10"/>
  <c r="K5" i="10"/>
  <c r="E5" i="10"/>
  <c r="M5" i="10"/>
  <c r="F48" i="9"/>
  <c r="G48" i="9"/>
  <c r="F47" i="9"/>
  <c r="G47" i="9"/>
  <c r="F46" i="9"/>
  <c r="G46" i="9"/>
  <c r="F45" i="9"/>
  <c r="G45" i="9"/>
  <c r="F44" i="9"/>
  <c r="G44" i="9"/>
  <c r="F43" i="9"/>
  <c r="G43" i="9"/>
  <c r="F42" i="9"/>
  <c r="G42" i="9"/>
  <c r="F41" i="9"/>
  <c r="G41" i="9"/>
  <c r="F40" i="9"/>
  <c r="G40" i="9"/>
  <c r="F39" i="9"/>
  <c r="G39" i="9"/>
  <c r="F38" i="9"/>
  <c r="G38" i="9"/>
  <c r="F37" i="9"/>
  <c r="G37" i="9"/>
  <c r="F36" i="9"/>
  <c r="G36" i="9"/>
  <c r="F35" i="9"/>
  <c r="G35" i="9"/>
  <c r="F34" i="9"/>
  <c r="G34" i="9"/>
  <c r="F33" i="9"/>
  <c r="G33" i="9"/>
  <c r="F32" i="9"/>
  <c r="G32" i="9"/>
  <c r="F31" i="9"/>
  <c r="G31" i="9"/>
  <c r="F30" i="9"/>
  <c r="G30" i="9"/>
  <c r="F29" i="9"/>
  <c r="G29" i="9"/>
  <c r="F28" i="9"/>
  <c r="G28" i="9"/>
  <c r="F27" i="9"/>
  <c r="G27" i="9"/>
  <c r="F26" i="9"/>
  <c r="G26" i="9"/>
  <c r="F25" i="9"/>
  <c r="G25" i="9"/>
  <c r="F24" i="9"/>
  <c r="G24" i="9"/>
  <c r="F23" i="9"/>
  <c r="G23" i="9"/>
  <c r="F22" i="9"/>
  <c r="G22" i="9"/>
  <c r="F21" i="9"/>
  <c r="G21" i="9"/>
  <c r="F20" i="9"/>
  <c r="G20" i="9"/>
  <c r="F19" i="9"/>
  <c r="G19" i="9"/>
  <c r="F18" i="9"/>
  <c r="G18" i="9"/>
  <c r="F17" i="9"/>
  <c r="G17" i="9"/>
  <c r="F16" i="9"/>
  <c r="G16" i="9"/>
  <c r="F15" i="9"/>
  <c r="G15" i="9"/>
  <c r="F14" i="9"/>
  <c r="G14" i="9"/>
  <c r="F13" i="9"/>
  <c r="G13" i="9"/>
  <c r="F12" i="9"/>
  <c r="G12" i="9"/>
  <c r="F11" i="9"/>
  <c r="G11" i="9"/>
  <c r="F10" i="9"/>
  <c r="G10" i="9"/>
  <c r="F9" i="9"/>
  <c r="G9" i="9"/>
  <c r="F8" i="9"/>
  <c r="G8" i="9"/>
  <c r="F7" i="9"/>
  <c r="G7" i="9"/>
  <c r="F6" i="9"/>
  <c r="G6" i="9"/>
  <c r="F5" i="9"/>
  <c r="G5" i="9"/>
  <c r="G48" i="8"/>
  <c r="F48" i="8"/>
  <c r="F47" i="8"/>
  <c r="G47" i="8"/>
  <c r="F46" i="8"/>
  <c r="G46" i="8"/>
  <c r="F45" i="8"/>
  <c r="G45" i="8"/>
  <c r="F44" i="8"/>
  <c r="G44" i="8"/>
  <c r="F43" i="8"/>
  <c r="G43" i="8"/>
  <c r="G42" i="8"/>
  <c r="F42" i="8"/>
  <c r="F41" i="8"/>
  <c r="G41" i="8"/>
  <c r="F40" i="8"/>
  <c r="G40" i="8"/>
  <c r="F39" i="8"/>
  <c r="G39" i="8"/>
  <c r="F38" i="8"/>
  <c r="G38" i="8"/>
  <c r="F37" i="8"/>
  <c r="G37" i="8"/>
  <c r="G36" i="8"/>
  <c r="F36" i="8"/>
  <c r="F35" i="8"/>
  <c r="G35" i="8"/>
  <c r="F34" i="8"/>
  <c r="G34" i="8"/>
  <c r="F33" i="8"/>
  <c r="G33" i="8"/>
  <c r="F32" i="8"/>
  <c r="G32" i="8"/>
  <c r="F31" i="8"/>
  <c r="G31" i="8"/>
  <c r="G30" i="8"/>
  <c r="F30" i="8"/>
  <c r="F29" i="8"/>
  <c r="G29" i="8"/>
  <c r="F28" i="8"/>
  <c r="G28" i="8"/>
  <c r="F27" i="8"/>
  <c r="G27" i="8"/>
  <c r="F26" i="8"/>
  <c r="G26" i="8"/>
  <c r="F25" i="8"/>
  <c r="G25" i="8"/>
  <c r="G24" i="8"/>
  <c r="F24" i="8"/>
  <c r="F23" i="8"/>
  <c r="G23" i="8"/>
  <c r="F22" i="8"/>
  <c r="G22" i="8"/>
  <c r="F21" i="8"/>
  <c r="G21" i="8"/>
  <c r="F20" i="8"/>
  <c r="G20" i="8"/>
  <c r="F19" i="8"/>
  <c r="G19" i="8"/>
  <c r="F18" i="8"/>
  <c r="G18" i="8"/>
  <c r="F17" i="8"/>
  <c r="G17" i="8"/>
  <c r="F16" i="8"/>
  <c r="G16" i="8"/>
  <c r="F15" i="8"/>
  <c r="G15" i="8"/>
  <c r="F14" i="8"/>
  <c r="G14" i="8"/>
  <c r="F13" i="8"/>
  <c r="G13" i="8"/>
  <c r="F12" i="8"/>
  <c r="G12" i="8"/>
  <c r="F11" i="8"/>
  <c r="G11" i="8"/>
  <c r="F10" i="8"/>
  <c r="G10" i="8"/>
  <c r="F9" i="8"/>
  <c r="G9" i="8"/>
  <c r="F8" i="8"/>
  <c r="G8" i="8"/>
  <c r="F7" i="8"/>
  <c r="G7" i="8"/>
  <c r="G6" i="8"/>
  <c r="F6" i="8"/>
  <c r="F5" i="8"/>
  <c r="G5" i="8"/>
  <c r="G48" i="7"/>
  <c r="F48" i="7"/>
  <c r="F47" i="7"/>
  <c r="G47" i="7"/>
  <c r="F46" i="7"/>
  <c r="G46" i="7"/>
  <c r="F45" i="7"/>
  <c r="G45" i="7"/>
  <c r="F44" i="7"/>
  <c r="G44" i="7"/>
  <c r="F43" i="7"/>
  <c r="G43" i="7"/>
  <c r="G42" i="7"/>
  <c r="F42" i="7"/>
  <c r="F41" i="7"/>
  <c r="G41" i="7"/>
  <c r="F40" i="7"/>
  <c r="G40" i="7"/>
  <c r="F39" i="7"/>
  <c r="G39" i="7"/>
  <c r="F38" i="7"/>
  <c r="G38" i="7"/>
  <c r="F37" i="7"/>
  <c r="G37" i="7"/>
  <c r="G36" i="7"/>
  <c r="F36" i="7"/>
  <c r="F35" i="7"/>
  <c r="G35" i="7"/>
  <c r="F34" i="7"/>
  <c r="G34" i="7"/>
  <c r="F33" i="7"/>
  <c r="G33" i="7"/>
  <c r="F32" i="7"/>
  <c r="G32" i="7"/>
  <c r="F31" i="7"/>
  <c r="G31" i="7"/>
  <c r="F30" i="7"/>
  <c r="G30" i="7"/>
  <c r="B12" i="6"/>
  <c r="F29" i="7"/>
  <c r="G29" i="7"/>
  <c r="F28" i="7"/>
  <c r="G28" i="7"/>
  <c r="F27" i="7"/>
  <c r="G27" i="7"/>
  <c r="F26" i="7"/>
  <c r="G26" i="7"/>
  <c r="F25" i="7"/>
  <c r="G25" i="7"/>
  <c r="G24" i="7"/>
  <c r="F24" i="7"/>
  <c r="F23" i="7"/>
  <c r="G23" i="7"/>
  <c r="F22" i="7"/>
  <c r="G22" i="7"/>
  <c r="F21" i="7"/>
  <c r="G21" i="7"/>
  <c r="F20" i="7"/>
  <c r="G20" i="7"/>
  <c r="F19" i="7"/>
  <c r="G19" i="7"/>
  <c r="G18" i="7"/>
  <c r="F18" i="7"/>
  <c r="F17" i="7"/>
  <c r="G17" i="7"/>
  <c r="F16" i="7"/>
  <c r="G16" i="7"/>
  <c r="F15" i="7"/>
  <c r="G15" i="7"/>
  <c r="F14" i="7"/>
  <c r="G14" i="7"/>
  <c r="F13" i="7"/>
  <c r="G13" i="7"/>
  <c r="F12" i="7"/>
  <c r="G12" i="7"/>
  <c r="F11" i="7"/>
  <c r="G11" i="7"/>
  <c r="F10" i="7"/>
  <c r="G10" i="7"/>
  <c r="F9" i="7"/>
  <c r="G9" i="7"/>
  <c r="F8" i="7"/>
  <c r="G8" i="7"/>
  <c r="F7" i="7"/>
  <c r="G7" i="7"/>
  <c r="G6" i="7"/>
  <c r="F6" i="7"/>
  <c r="F5" i="7"/>
  <c r="G5" i="7"/>
  <c r="F11" i="2"/>
  <c r="G11" i="2"/>
  <c r="F12" i="2"/>
  <c r="G12" i="2"/>
  <c r="F13" i="2"/>
  <c r="F14" i="2"/>
  <c r="G14" i="2" s="1"/>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s="1"/>
  <c r="F47" i="2"/>
  <c r="G47" i="2"/>
  <c r="F48" i="2"/>
  <c r="G48" i="2" s="1"/>
  <c r="F9" i="2"/>
  <c r="G9" i="2"/>
  <c r="F7" i="2"/>
  <c r="G7" i="2"/>
  <c r="F8" i="2"/>
  <c r="G8" i="2"/>
  <c r="F6" i="2"/>
  <c r="G6" i="2"/>
  <c r="F5" i="2"/>
  <c r="G5" i="2"/>
  <c r="E7" i="1"/>
  <c r="M6" i="1"/>
  <c r="K6" i="1"/>
  <c r="E6" i="1"/>
  <c r="G27" i="1"/>
  <c r="I27" i="1"/>
  <c r="G28" i="1"/>
  <c r="I28" i="1"/>
  <c r="G9" i="1"/>
  <c r="I9" i="1" s="1"/>
  <c r="K9" i="1"/>
  <c r="G10" i="1"/>
  <c r="K10" i="1"/>
  <c r="G11" i="1"/>
  <c r="K11" i="1"/>
  <c r="G12" i="1"/>
  <c r="K12" i="1"/>
  <c r="G13" i="1"/>
  <c r="K13" i="1"/>
  <c r="G14" i="1"/>
  <c r="I14" i="1"/>
  <c r="G15" i="1"/>
  <c r="I15" i="1"/>
  <c r="G16" i="1"/>
  <c r="K16" i="1"/>
  <c r="G17" i="1"/>
  <c r="I17" i="1" s="1"/>
  <c r="K17" i="1"/>
  <c r="G18" i="1"/>
  <c r="I18" i="1"/>
  <c r="G19" i="1"/>
  <c r="I19" i="1"/>
  <c r="G20" i="1"/>
  <c r="I20" i="1"/>
  <c r="G21" i="1"/>
  <c r="K21" i="1" s="1"/>
  <c r="P11" i="1" s="1"/>
  <c r="C5" i="11" s="1"/>
  <c r="I21" i="1"/>
  <c r="G22" i="1"/>
  <c r="K22" i="1"/>
  <c r="G23" i="1"/>
  <c r="K23" i="1"/>
  <c r="G24" i="1"/>
  <c r="K24" i="1"/>
  <c r="G25" i="1"/>
  <c r="I25" i="1" s="1"/>
  <c r="K25" i="1"/>
  <c r="G26" i="1"/>
  <c r="I26" i="1"/>
  <c r="M9" i="1"/>
  <c r="M10" i="1"/>
  <c r="M11" i="1"/>
  <c r="M12" i="1"/>
  <c r="M13" i="1"/>
  <c r="M14" i="1"/>
  <c r="L15" i="1"/>
  <c r="L16" i="1"/>
  <c r="L17" i="1"/>
  <c r="L18" i="1"/>
  <c r="L19" i="1"/>
  <c r="L20" i="1"/>
  <c r="M21" i="1"/>
  <c r="L22" i="1"/>
  <c r="L23" i="1"/>
  <c r="M24" i="1"/>
  <c r="L25" i="1"/>
  <c r="M26" i="1"/>
  <c r="L27" i="1"/>
  <c r="L28" i="1"/>
  <c r="M9" i="10"/>
  <c r="L5" i="10"/>
  <c r="M13" i="10"/>
  <c r="I13" i="10"/>
  <c r="L7" i="10"/>
  <c r="I19" i="10"/>
  <c r="I21" i="10"/>
  <c r="L25" i="10"/>
  <c r="K8" i="10"/>
  <c r="I12" i="10"/>
  <c r="M17" i="10"/>
  <c r="M27" i="10"/>
  <c r="M6" i="10"/>
  <c r="I14" i="10"/>
  <c r="M12" i="10"/>
  <c r="I16" i="10"/>
  <c r="I18" i="10"/>
  <c r="I20" i="10"/>
  <c r="I22" i="10"/>
  <c r="I24" i="10"/>
  <c r="I26" i="10"/>
  <c r="I28" i="10"/>
  <c r="I17" i="10"/>
  <c r="I23" i="10"/>
  <c r="K6" i="10"/>
  <c r="K10" i="10"/>
  <c r="M19" i="10"/>
  <c r="L10" i="10"/>
  <c r="M8" i="10"/>
  <c r="L14" i="10"/>
  <c r="I25" i="10"/>
  <c r="L23" i="10"/>
  <c r="M15" i="10"/>
  <c r="I5" i="10"/>
  <c r="I7" i="10"/>
  <c r="I9" i="10"/>
  <c r="L16" i="10"/>
  <c r="L18" i="10"/>
  <c r="L20" i="10"/>
  <c r="L22" i="10"/>
  <c r="L24" i="10"/>
  <c r="L26" i="10"/>
  <c r="L28" i="10"/>
  <c r="I27" i="10"/>
  <c r="L21" i="10"/>
  <c r="B30" i="6"/>
  <c r="B29" i="6"/>
  <c r="B32" i="6"/>
  <c r="B31" i="6"/>
  <c r="B21" i="6"/>
  <c r="B22" i="6"/>
  <c r="B23" i="6"/>
  <c r="B20" i="6"/>
  <c r="B13" i="6"/>
  <c r="B14" i="6"/>
  <c r="B15" i="6"/>
  <c r="L6" i="1"/>
  <c r="I13" i="1"/>
  <c r="I12" i="1"/>
  <c r="I11" i="1"/>
  <c r="M19" i="1"/>
  <c r="M18" i="1"/>
  <c r="I10" i="1"/>
  <c r="M16" i="1"/>
  <c r="K28" i="1"/>
  <c r="M15" i="1"/>
  <c r="M28" i="1"/>
  <c r="I23" i="1"/>
  <c r="L26" i="1"/>
  <c r="M17" i="1"/>
  <c r="K20" i="1"/>
  <c r="I24" i="1"/>
  <c r="I22" i="1"/>
  <c r="M27" i="1"/>
  <c r="L14" i="1"/>
  <c r="M20" i="1"/>
  <c r="K19" i="1"/>
  <c r="K18" i="1"/>
  <c r="L12" i="1"/>
  <c r="K15" i="1"/>
  <c r="L21" i="1"/>
  <c r="M25" i="1"/>
  <c r="L13" i="1"/>
  <c r="L24" i="1"/>
  <c r="L11" i="1"/>
  <c r="L10" i="1"/>
  <c r="I16" i="1"/>
  <c r="M23" i="1"/>
  <c r="L9" i="1"/>
  <c r="K26" i="1"/>
  <c r="K14" i="1"/>
  <c r="M22" i="1"/>
  <c r="K27" i="1"/>
  <c r="E5" i="1"/>
  <c r="L5" i="1"/>
  <c r="G5" i="1"/>
  <c r="I5" i="1"/>
  <c r="B33" i="6"/>
  <c r="C31" i="6"/>
  <c r="B24" i="6"/>
  <c r="C20" i="6"/>
  <c r="B16" i="6"/>
  <c r="I8" i="1"/>
  <c r="P13" i="1" s="1"/>
  <c r="C7" i="11" s="1"/>
  <c r="K8" i="1"/>
  <c r="L8" i="1"/>
  <c r="P12" i="1"/>
  <c r="C6" i="11"/>
  <c r="M8" i="1"/>
  <c r="P14" i="1"/>
  <c r="C8" i="11"/>
  <c r="M5" i="1"/>
  <c r="K5" i="1"/>
  <c r="C32" i="6"/>
  <c r="C30" i="6"/>
  <c r="C29" i="6"/>
  <c r="C22" i="6"/>
  <c r="C21" i="6"/>
  <c r="C23" i="6"/>
  <c r="C15" i="6"/>
  <c r="C14" i="6"/>
  <c r="C12" i="6"/>
  <c r="C13" i="6"/>
  <c r="L11" i="10" l="1"/>
  <c r="P12" i="10" s="1"/>
  <c r="D6" i="11" s="1"/>
  <c r="K15" i="10"/>
  <c r="P11" i="10"/>
  <c r="D5" i="11" s="1"/>
  <c r="P14" i="10"/>
  <c r="D8" i="11" s="1"/>
  <c r="I11" i="10"/>
  <c r="P13" i="10" s="1"/>
  <c r="D7" i="11" s="1"/>
  <c r="B6" i="6"/>
  <c r="B3" i="6"/>
  <c r="B4" i="6"/>
  <c r="B5" i="6"/>
  <c r="I6" i="1"/>
  <c r="B7" i="6" l="1"/>
  <c r="C5" i="6" s="1"/>
  <c r="C6" i="6" l="1"/>
  <c r="C4" i="6"/>
  <c r="C3" i="6"/>
</calcChain>
</file>

<file path=xl/comments1.xml><?xml version="1.0" encoding="utf-8"?>
<comments xmlns="http://schemas.openxmlformats.org/spreadsheetml/2006/main">
  <authors>
    <author>Microsoft Office User</author>
    <author>Gandhi, Jason</author>
  </authors>
  <commentList>
    <comment ref="A4" authorId="0" shapeId="0">
      <text>
        <r>
          <rPr>
            <b/>
            <sz val="10"/>
            <color rgb="FF000000"/>
            <rFont val="Tahoma"/>
            <family val="2"/>
          </rPr>
          <t>Microsoft Office User:</t>
        </r>
        <r>
          <rPr>
            <sz val="10"/>
            <color rgb="FF000000"/>
            <rFont val="Tahoma"/>
            <family val="2"/>
          </rPr>
          <t xml:space="preserve">
</t>
        </r>
        <r>
          <rPr>
            <sz val="10"/>
            <color rgb="FF000000"/>
            <rFont val="Tahoma"/>
            <family val="2"/>
          </rPr>
          <t xml:space="preserve">An AGSS Pump may link to multiple theatres 
</t>
        </r>
      </text>
    </comment>
    <comment ref="F4" authorId="0" shapeId="0">
      <text>
        <r>
          <rPr>
            <b/>
            <sz val="10"/>
            <color rgb="FF000000"/>
            <rFont val="Tahoma"/>
            <family val="2"/>
          </rPr>
          <t>Microsoft Office User:</t>
        </r>
        <r>
          <rPr>
            <sz val="10"/>
            <color rgb="FF000000"/>
            <rFont val="Tahoma"/>
            <family val="2"/>
          </rPr>
          <t xml:space="preserve">
</t>
        </r>
        <r>
          <rPr>
            <sz val="10"/>
            <color rgb="FF000000"/>
            <rFont val="Tahoma"/>
            <family val="2"/>
          </rPr>
          <t xml:space="preserve">Ask estates for the kWh for each pump. They may vary if youre in a old hospital
</t>
        </r>
      </text>
    </comment>
    <comment ref="H4" authorId="0" shapeId="0">
      <text>
        <r>
          <rPr>
            <b/>
            <sz val="10"/>
            <color rgb="FF000000"/>
            <rFont val="Tahoma"/>
            <family val="2"/>
          </rPr>
          <t>Microsoft Office User:</t>
        </r>
        <r>
          <rPr>
            <sz val="10"/>
            <color rgb="FF000000"/>
            <rFont val="Tahoma"/>
            <family val="2"/>
          </rPr>
          <t xml:space="preserve">Liaise with estates or sustainability team for cost/kWh
</t>
        </r>
      </text>
    </comment>
    <comment ref="J4" authorId="1" shapeId="0">
      <text>
        <r>
          <rPr>
            <b/>
            <sz val="9"/>
            <color rgb="FF000000"/>
            <rFont val="Tahoma"/>
            <family val="2"/>
          </rPr>
          <t>Gandhi, Jason:</t>
        </r>
        <r>
          <rPr>
            <sz val="9"/>
            <color rgb="FF000000"/>
            <rFont val="Tahoma"/>
            <family val="2"/>
          </rPr>
          <t xml:space="preserve">
</t>
        </r>
        <r>
          <rPr>
            <sz val="9"/>
            <color rgb="FF000000"/>
            <rFont val="Tahoma"/>
            <family val="2"/>
          </rPr>
          <t xml:space="preserve">BEIS emission factor 2021 electricity UK
</t>
        </r>
        <r>
          <rPr>
            <sz val="9"/>
            <color rgb="FF000000"/>
            <rFont val="Tahoma"/>
            <family val="2"/>
          </rPr>
          <t xml:space="preserve">https://www.gov.uk/government/publications/greenhouse-gas-reporting-conversion-factors-2021 (condensed set) OR liaise with your teams sustainability/estates team if you have a CHP energy source
</t>
        </r>
      </text>
    </comment>
    <comment ref="H5" authorId="0" shapeId="0">
      <text>
        <r>
          <rPr>
            <b/>
            <sz val="10"/>
            <color rgb="FF000000"/>
            <rFont val="Tahoma"/>
            <family val="2"/>
          </rPr>
          <t>Microsoft Office User:</t>
        </r>
        <r>
          <rPr>
            <sz val="10"/>
            <color rgb="FF000000"/>
            <rFont val="Tahoma"/>
            <family val="2"/>
          </rPr>
          <t xml:space="preserve">
</t>
        </r>
        <r>
          <rPr>
            <sz val="10"/>
            <color rgb="FF000000"/>
            <rFont val="Tahoma"/>
            <family val="2"/>
          </rPr>
          <t>Cost per kWh for Freeman Hospital</t>
        </r>
      </text>
    </comment>
  </commentList>
</comments>
</file>

<file path=xl/comments2.xml><?xml version="1.0" encoding="utf-8"?>
<comments xmlns="http://schemas.openxmlformats.org/spreadsheetml/2006/main">
  <authors>
    <author>Microsoft Office User</author>
    <author>Gandhi, Jason</author>
  </authors>
  <commentList>
    <comment ref="A4" authorId="0" shapeId="0">
      <text>
        <r>
          <rPr>
            <b/>
            <sz val="10"/>
            <color rgb="FF000000"/>
            <rFont val="Tahoma"/>
            <family val="2"/>
          </rPr>
          <t>Microsoft Office User:</t>
        </r>
        <r>
          <rPr>
            <sz val="10"/>
            <color rgb="FF000000"/>
            <rFont val="Tahoma"/>
            <family val="2"/>
          </rPr>
          <t xml:space="preserve">
</t>
        </r>
        <r>
          <rPr>
            <sz val="10"/>
            <color rgb="FF000000"/>
            <rFont val="Tahoma"/>
            <family val="2"/>
          </rPr>
          <t xml:space="preserve">An AGSS Pump may link to multiple theatres 
</t>
        </r>
      </text>
    </comment>
    <comment ref="F4" authorId="0" shapeId="0">
      <text>
        <r>
          <rPr>
            <b/>
            <sz val="10"/>
            <color rgb="FF000000"/>
            <rFont val="Tahoma"/>
            <family val="2"/>
          </rPr>
          <t>Microsoft Office User:</t>
        </r>
        <r>
          <rPr>
            <sz val="10"/>
            <color rgb="FF000000"/>
            <rFont val="Tahoma"/>
            <family val="2"/>
          </rPr>
          <t xml:space="preserve">
</t>
        </r>
        <r>
          <rPr>
            <sz val="10"/>
            <color rgb="FF000000"/>
            <rFont val="Tahoma"/>
            <family val="2"/>
          </rPr>
          <t xml:space="preserve">Ask estates for the kWh for each pump. They may vary if youre in a old hospital
</t>
        </r>
      </text>
    </comment>
    <comment ref="H4" authorId="0" shapeId="0">
      <text>
        <r>
          <rPr>
            <b/>
            <sz val="10"/>
            <color rgb="FF000000"/>
            <rFont val="Tahoma"/>
            <family val="2"/>
          </rPr>
          <t>Microsoft Office User:</t>
        </r>
        <r>
          <rPr>
            <sz val="10"/>
            <color rgb="FF000000"/>
            <rFont val="Tahoma"/>
            <family val="2"/>
          </rPr>
          <t xml:space="preserve">Liaise with estates or sustainability team for cost/kWh
</t>
        </r>
      </text>
    </comment>
    <comment ref="J4" authorId="1" shapeId="0">
      <text>
        <r>
          <rPr>
            <b/>
            <sz val="9"/>
            <color rgb="FF000000"/>
            <rFont val="Tahoma"/>
            <family val="2"/>
          </rPr>
          <t>Gandhi, Jason:</t>
        </r>
        <r>
          <rPr>
            <sz val="9"/>
            <color rgb="FF000000"/>
            <rFont val="Tahoma"/>
            <family val="2"/>
          </rPr>
          <t xml:space="preserve">
</t>
        </r>
        <r>
          <rPr>
            <sz val="9"/>
            <color rgb="FF000000"/>
            <rFont val="Tahoma"/>
            <family val="2"/>
          </rPr>
          <t xml:space="preserve">BEIS emission factor 2021 electricity UK
</t>
        </r>
        <r>
          <rPr>
            <sz val="9"/>
            <color rgb="FF000000"/>
            <rFont val="Tahoma"/>
            <family val="2"/>
          </rPr>
          <t xml:space="preserve">https://www.gov.uk/government/publications/greenhouse-gas-reporting-conversion-factors-2021 (condensed set) OR liaise with your teams sustainability/estates team if you have a CHP energy source
</t>
        </r>
      </text>
    </comment>
    <comment ref="H5" authorId="0" shapeId="0">
      <text>
        <r>
          <rPr>
            <b/>
            <sz val="10"/>
            <color rgb="FF000000"/>
            <rFont val="Tahoma"/>
            <family val="2"/>
          </rPr>
          <t>Microsoft Office User:</t>
        </r>
        <r>
          <rPr>
            <sz val="10"/>
            <color rgb="FF000000"/>
            <rFont val="Tahoma"/>
            <family val="2"/>
          </rPr>
          <t xml:space="preserve">
</t>
        </r>
        <r>
          <rPr>
            <sz val="10"/>
            <color rgb="FF000000"/>
            <rFont val="Tahoma"/>
            <family val="2"/>
          </rPr>
          <t>Cost per kWh for Freeman Hospital</t>
        </r>
      </text>
    </comment>
  </commentList>
</comments>
</file>

<file path=xl/sharedStrings.xml><?xml version="1.0" encoding="utf-8"?>
<sst xmlns="http://schemas.openxmlformats.org/spreadsheetml/2006/main" count="195" uniqueCount="70">
  <si>
    <t>AGSS Pump</t>
  </si>
  <si>
    <t>kWh/annum</t>
  </si>
  <si>
    <t>Cost in £/annum</t>
  </si>
  <si>
    <t>Example</t>
  </si>
  <si>
    <t>Run Hours per day</t>
  </si>
  <si>
    <t>kgCO2e per annum</t>
  </si>
  <si>
    <t>kgCO2e total for AGSS pumps</t>
  </si>
  <si>
    <t>Cost (£) total for AGSS pumps</t>
  </si>
  <si>
    <t>Unoccupied running hours</t>
  </si>
  <si>
    <t>Occupied run hours</t>
  </si>
  <si>
    <t xml:space="preserve">UK electricity emissions factor </t>
  </si>
  <si>
    <t>Wasted kgCO2e per annum</t>
  </si>
  <si>
    <t>Wasted kgCO2e for all AGSS pumps</t>
  </si>
  <si>
    <t>Wasted costs (£) per annum)</t>
  </si>
  <si>
    <t>Wasted cost (£) for all AGSS pumps</t>
  </si>
  <si>
    <t>Theatre</t>
  </si>
  <si>
    <t>Scavenging Status</t>
  </si>
  <si>
    <t>Theatre used or unused</t>
  </si>
  <si>
    <t xml:space="preserve">Produced by Dr Jason Gandhi, Dr John Hickman, Dr Samantha Shinde </t>
  </si>
  <si>
    <t>Yes</t>
  </si>
  <si>
    <t>No</t>
  </si>
  <si>
    <t>On</t>
  </si>
  <si>
    <t>Off</t>
  </si>
  <si>
    <t>Scavenging System Inappropriately on or off</t>
  </si>
  <si>
    <t>Theatre used + Scavening on</t>
  </si>
  <si>
    <t>Theatre used + Scavening off</t>
  </si>
  <si>
    <t>Theatre not used + scavenging on</t>
  </si>
  <si>
    <t>Theatre not used + scavening off</t>
  </si>
  <si>
    <t>Inappropriately off</t>
  </si>
  <si>
    <t>Inappropriately on</t>
  </si>
  <si>
    <t>Appropriately off</t>
  </si>
  <si>
    <t>CONCATENATE</t>
  </si>
  <si>
    <t>YesOn</t>
  </si>
  <si>
    <t>YesOff</t>
  </si>
  <si>
    <t>NoOn</t>
  </si>
  <si>
    <t>NoOff</t>
  </si>
  <si>
    <t>Appropriately on</t>
  </si>
  <si>
    <t>Baseline AGSS safety worksheet (AM)</t>
  </si>
  <si>
    <t>Authors: Dr Jason Gandhi, Dr John Hickman, Dr Samantha Shinde</t>
  </si>
  <si>
    <t>Data for graphs</t>
  </si>
  <si>
    <t>total</t>
  </si>
  <si>
    <t>COUNT</t>
  </si>
  <si>
    <t>%</t>
  </si>
  <si>
    <t>Graph 1 - AM</t>
  </si>
  <si>
    <t>Graph 2 - PM</t>
  </si>
  <si>
    <t>Baseline AGSS safety worksheet (PM)</t>
  </si>
  <si>
    <t>Graph 3 - Repeat AM</t>
  </si>
  <si>
    <t>Graph 4 - Repeat PM</t>
  </si>
  <si>
    <t>Before</t>
  </si>
  <si>
    <t>After</t>
  </si>
  <si>
    <t xml:space="preserve">Authors: Dr Jason Gandhi, Dr John Hickman, Dr Samantha Shinde </t>
  </si>
  <si>
    <t>Repeat calculation of the CO2e for electricity used by your AGSS</t>
  </si>
  <si>
    <t>Baseline calculations of the CO2e for electricity used by your AGSS</t>
  </si>
  <si>
    <t>A graphical visualisation of environmental and financial savings produced by your project</t>
  </si>
  <si>
    <t>Have you acquired Audit approval?</t>
  </si>
  <si>
    <t>Please tick one of the below options:</t>
  </si>
  <si>
    <r>
      <t xml:space="preserve">Please email your baseline findings, followed by your final results to </t>
    </r>
    <r>
      <rPr>
        <u/>
        <sz val="12"/>
        <color theme="4" tint="-0.249977111117893"/>
        <rFont val="Calibri (Body)"/>
      </rPr>
      <t>agssproject@sustainablehealthcare.org.uk</t>
    </r>
    <r>
      <rPr>
        <sz val="12"/>
        <color theme="1"/>
        <rFont val="Calibri"/>
        <family val="2"/>
        <scheme val="minor"/>
      </rPr>
      <t xml:space="preserve"> </t>
    </r>
  </si>
  <si>
    <t>kW/h per pump</t>
  </si>
  <si>
    <t>Cost (£) per kW/h</t>
  </si>
  <si>
    <t xml:space="preserve">Example 1 </t>
  </si>
  <si>
    <t>Example 2</t>
  </si>
  <si>
    <t>Example 3</t>
  </si>
  <si>
    <t>Example 1</t>
  </si>
  <si>
    <t>Name of Hospital:</t>
  </si>
  <si>
    <t>Name of Trust:</t>
  </si>
  <si>
    <t>Name of Individual/s undertaking project:</t>
  </si>
  <si>
    <t>Contact email:</t>
  </si>
  <si>
    <t>Name of supervisor if necessary:</t>
  </si>
  <si>
    <t>Supervisor contact email (if applicable):</t>
  </si>
  <si>
    <t>Thankyou!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</si>
</sst>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quot;£&quot;#,##0.00"/>
  </numFmts>
  <fonts count="25">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9"/>
      <color rgb="FF000000"/>
      <name val="Tahoma"/>
      <family val="2"/>
    </font>
    <font>
      <sz val="9"/>
      <color rgb="FF000000"/>
      <name val="Tahoma"/>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0"/>
      <color rgb="FF000000"/>
      <name val="Tahoma"/>
      <family val="2"/>
    </font>
    <font>
      <b/>
      <sz val="10"/>
      <color rgb="FF000000"/>
      <name val="Tahoma"/>
      <family val="2"/>
    </font>
    <font>
      <sz val="11"/>
      <color rgb="FF000000"/>
      <name val="Calibri"/>
      <family val="2"/>
      <scheme val="minor"/>
    </font>
    <font>
      <b/>
      <i/>
      <sz val="11"/>
      <color theme="3"/>
      <name val="Calibri"/>
      <family val="2"/>
      <scheme val="minor"/>
    </font>
    <font>
      <b/>
      <sz val="11"/>
      <color theme="0"/>
      <name val="Calibri"/>
      <family val="2"/>
      <scheme val="minor"/>
    </font>
    <font>
      <b/>
      <i/>
      <sz val="11"/>
      <color theme="1"/>
      <name val="Calibri"/>
      <family val="2"/>
      <scheme val="minor"/>
    </font>
    <font>
      <b/>
      <sz val="11"/>
      <color theme="3"/>
      <name val="Calibri (Body)"/>
    </font>
    <font>
      <b/>
      <i/>
      <sz val="11"/>
      <color theme="3"/>
      <name val="Calibri (Body)"/>
    </font>
    <font>
      <u/>
      <sz val="12"/>
      <color theme="4" tint="-0.249977111117893"/>
      <name val="Calibri (Body)"/>
    </font>
    <font>
      <sz val="10"/>
      <color theme="1"/>
      <name val="Calibri"/>
      <family val="2"/>
      <scheme val="minor"/>
    </font>
    <font>
      <sz val="10"/>
      <color rgb="FF000000"/>
      <name val="Calibri"/>
      <family val="2"/>
      <scheme val="minor"/>
    </font>
    <font>
      <sz val="13"/>
      <color rgb="FF000000"/>
      <name val="Lucida Grande"/>
    </font>
  </fonts>
  <fills count="6">
    <fill>
      <patternFill patternType="none"/>
    </fill>
    <fill>
      <patternFill patternType="gray125"/>
    </fill>
    <fill>
      <patternFill patternType="solid">
        <fgColor theme="9" tint="0.59999389629810485"/>
        <bgColor indexed="64"/>
      </patternFill>
    </fill>
    <fill>
      <patternFill patternType="solid">
        <fgColor rgb="FFC6EFCE"/>
      </patternFill>
    </fill>
    <fill>
      <patternFill patternType="solid">
        <fgColor theme="8" tint="-0.249977111117893"/>
        <bgColor indexed="64"/>
      </patternFill>
    </fill>
    <fill>
      <patternFill patternType="solid">
        <fgColor theme="0" tint="-0.249977111117893"/>
        <bgColor indexed="64"/>
      </patternFill>
    </fill>
  </fills>
  <borders count="33">
    <border>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s>
  <cellStyleXfs count="7">
    <xf numFmtId="0" fontId="0" fillId="0" borderId="0"/>
    <xf numFmtId="164" fontId="8" fillId="0" borderId="0" applyFont="0" applyFill="0" applyBorder="0" applyAlignment="0" applyProtection="0"/>
    <xf numFmtId="9" fontId="8" fillId="0" borderId="0" applyFont="0" applyFill="0" applyBorder="0" applyAlignment="0" applyProtection="0"/>
    <xf numFmtId="0" fontId="9" fillId="0" borderId="8" applyNumberFormat="0" applyFill="0" applyAlignment="0" applyProtection="0"/>
    <xf numFmtId="0" fontId="10" fillId="0" borderId="9"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cellStyleXfs>
  <cellXfs count="146">
    <xf numFmtId="0" fontId="0" fillId="0" borderId="0" xfId="0"/>
    <xf numFmtId="0" fontId="4" fillId="0" borderId="0" xfId="0" applyFont="1"/>
    <xf numFmtId="0" fontId="0" fillId="0" borderId="0" xfId="0" applyAlignment="1">
      <alignment horizontal="center"/>
    </xf>
    <xf numFmtId="0" fontId="0" fillId="0" borderId="15" xfId="0" applyBorder="1"/>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15" fillId="0" borderId="0" xfId="0" applyFont="1"/>
    <xf numFmtId="0" fontId="0" fillId="0" borderId="13" xfId="0" applyBorder="1"/>
    <xf numFmtId="0" fontId="3" fillId="0" borderId="0" xfId="0" applyFont="1" applyFill="1" applyBorder="1"/>
    <xf numFmtId="0" fontId="0" fillId="0" borderId="12" xfId="0" applyBorder="1"/>
    <xf numFmtId="0" fontId="0" fillId="0" borderId="14" xfId="0" applyBorder="1"/>
    <xf numFmtId="0" fontId="0" fillId="0" borderId="26" xfId="0" applyBorder="1"/>
    <xf numFmtId="0" fontId="0" fillId="0" borderId="29" xfId="0" applyBorder="1"/>
    <xf numFmtId="0" fontId="0" fillId="0" borderId="31" xfId="0" applyBorder="1"/>
    <xf numFmtId="0" fontId="18" fillId="0" borderId="0" xfId="0" applyFont="1"/>
    <xf numFmtId="0" fontId="3" fillId="0" borderId="32" xfId="0" applyFont="1" applyBorder="1"/>
    <xf numFmtId="9" fontId="0" fillId="0" borderId="0" xfId="2" applyFont="1"/>
    <xf numFmtId="0" fontId="2" fillId="0" borderId="0" xfId="0" applyFont="1"/>
    <xf numFmtId="0" fontId="22" fillId="0" borderId="0" xfId="0" applyFont="1"/>
    <xf numFmtId="0" fontId="23" fillId="0" borderId="0" xfId="0" applyFont="1" applyAlignment="1">
      <alignment vertical="top"/>
    </xf>
    <xf numFmtId="0" fontId="23" fillId="0" borderId="0" xfId="0" applyFont="1" applyAlignment="1">
      <alignment vertical="center"/>
    </xf>
    <xf numFmtId="0" fontId="2" fillId="0" borderId="0" xfId="0" applyFont="1" applyAlignment="1">
      <alignment horizontal="center"/>
    </xf>
    <xf numFmtId="0" fontId="0" fillId="5" borderId="16" xfId="0" applyFill="1" applyBorder="1" applyProtection="1">
      <protection locked="0"/>
    </xf>
    <xf numFmtId="0" fontId="0" fillId="5" borderId="19" xfId="0" applyFill="1" applyBorder="1" applyProtection="1">
      <protection locked="0"/>
    </xf>
    <xf numFmtId="0" fontId="0" fillId="0" borderId="31" xfId="0" applyBorder="1" applyProtection="1"/>
    <xf numFmtId="0" fontId="0" fillId="0" borderId="26" xfId="0" applyBorder="1" applyProtection="1"/>
    <xf numFmtId="0" fontId="0" fillId="0" borderId="29" xfId="0" applyBorder="1" applyProtection="1"/>
    <xf numFmtId="0" fontId="0" fillId="0" borderId="0" xfId="0" applyAlignment="1" applyProtection="1">
      <alignment horizontal="center"/>
      <protection locked="0"/>
    </xf>
    <xf numFmtId="0" fontId="0" fillId="0" borderId="0" xfId="0" applyProtection="1">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12" fillId="3" borderId="28" xfId="6" applyBorder="1" applyProtection="1">
      <protection locked="0"/>
    </xf>
    <xf numFmtId="0" fontId="0" fillId="0" borderId="25" xfId="0" applyBorder="1" applyAlignment="1" applyProtection="1">
      <alignment horizontal="center"/>
      <protection locked="0"/>
    </xf>
    <xf numFmtId="0" fontId="0" fillId="0" borderId="7" xfId="0" applyBorder="1" applyAlignment="1" applyProtection="1">
      <alignment horizontal="center"/>
      <protection locked="0"/>
    </xf>
    <xf numFmtId="0" fontId="12" fillId="3" borderId="7" xfId="6" applyBorder="1" applyProtection="1">
      <protection locked="0"/>
    </xf>
    <xf numFmtId="0" fontId="0" fillId="0" borderId="0" xfId="0" applyBorder="1" applyProtection="1">
      <protection locked="0"/>
    </xf>
    <xf numFmtId="0" fontId="0" fillId="0" borderId="30" xfId="0" applyBorder="1" applyAlignment="1" applyProtection="1">
      <alignment horizontal="center"/>
      <protection locked="0"/>
    </xf>
    <xf numFmtId="0" fontId="0" fillId="0" borderId="24" xfId="0" applyBorder="1" applyAlignment="1" applyProtection="1">
      <alignment horizontal="center" vertical="center"/>
      <protection locked="0"/>
    </xf>
    <xf numFmtId="0" fontId="0" fillId="0" borderId="24" xfId="0" applyBorder="1" applyAlignment="1" applyProtection="1">
      <alignment horizontal="center"/>
      <protection locked="0"/>
    </xf>
    <xf numFmtId="0" fontId="12" fillId="3" borderId="24" xfId="6" applyBorder="1" applyProtection="1">
      <protection locked="0"/>
    </xf>
    <xf numFmtId="0" fontId="0" fillId="0" borderId="7" xfId="0" applyBorder="1" applyAlignment="1" applyProtection="1">
      <alignment horizontal="center" vertical="center"/>
      <protection locked="0"/>
    </xf>
    <xf numFmtId="0" fontId="9" fillId="0" borderId="8" xfId="3" applyAlignment="1" applyProtection="1">
      <alignment horizontal="left"/>
      <protection locked="0"/>
    </xf>
    <xf numFmtId="0" fontId="16" fillId="0" borderId="0" xfId="5" applyFont="1" applyProtection="1">
      <protection locked="0"/>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4" borderId="14"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protection locked="0"/>
    </xf>
    <xf numFmtId="0" fontId="0" fillId="5" borderId="0" xfId="0" applyFill="1" applyBorder="1" applyAlignment="1" applyProtection="1">
      <alignment horizontal="center" vertical="center"/>
      <protection locked="0"/>
    </xf>
    <xf numFmtId="0" fontId="0" fillId="5" borderId="0" xfId="0" applyFill="1" applyBorder="1" applyAlignment="1" applyProtection="1">
      <alignment horizontal="center"/>
      <protection locked="0"/>
    </xf>
    <xf numFmtId="0" fontId="0" fillId="5" borderId="0" xfId="0" applyFill="1" applyBorder="1" applyProtection="1">
      <protection locked="0"/>
    </xf>
    <xf numFmtId="0" fontId="5" fillId="5" borderId="17" xfId="0" applyFont="1" applyFill="1" applyBorder="1" applyAlignment="1" applyProtection="1">
      <alignment horizontal="center"/>
      <protection locked="0"/>
    </xf>
    <xf numFmtId="0" fontId="0" fillId="5" borderId="18" xfId="0" applyFill="1" applyBorder="1" applyAlignment="1" applyProtection="1">
      <alignment horizontal="center" vertical="center"/>
      <protection locked="0"/>
    </xf>
    <xf numFmtId="0" fontId="0" fillId="5" borderId="18" xfId="0" applyFill="1" applyBorder="1" applyAlignment="1" applyProtection="1">
      <alignment horizontal="center"/>
      <protection locked="0"/>
    </xf>
    <xf numFmtId="0" fontId="0" fillId="5" borderId="18" xfId="0" applyFill="1" applyBorder="1" applyProtection="1">
      <protection locked="0"/>
    </xf>
    <xf numFmtId="0" fontId="9" fillId="0" borderId="8" xfId="3" applyProtection="1">
      <protection locked="0"/>
    </xf>
    <xf numFmtId="0" fontId="4" fillId="0" borderId="0" xfId="0" applyFont="1" applyProtection="1">
      <protection locked="0"/>
    </xf>
    <xf numFmtId="165" fontId="0" fillId="0" borderId="0" xfId="0" applyNumberFormat="1" applyProtection="1">
      <protection locked="0"/>
    </xf>
    <xf numFmtId="0" fontId="19" fillId="0" borderId="9" xfId="4" applyFont="1" applyProtection="1">
      <protection locked="0"/>
    </xf>
    <xf numFmtId="0" fontId="5" fillId="0" borderId="0" xfId="0" applyFont="1" applyProtection="1">
      <protection locked="0"/>
    </xf>
    <xf numFmtId="0" fontId="3" fillId="0" borderId="4" xfId="0" applyFont="1" applyBorder="1" applyAlignment="1" applyProtection="1">
      <alignment horizontal="center"/>
      <protection locked="0"/>
    </xf>
    <xf numFmtId="165" fontId="3" fillId="0" borderId="4" xfId="0" applyNumberFormat="1" applyFont="1" applyBorder="1" applyAlignment="1" applyProtection="1">
      <alignment horizontal="center"/>
      <protection locked="0"/>
    </xf>
    <xf numFmtId="0" fontId="3" fillId="0" borderId="1" xfId="0" applyFont="1" applyBorder="1" applyAlignment="1" applyProtection="1">
      <alignment horizontal="center"/>
      <protection locked="0"/>
    </xf>
    <xf numFmtId="0" fontId="5" fillId="2" borderId="5" xfId="0" applyFont="1" applyFill="1" applyBorder="1" applyAlignment="1" applyProtection="1">
      <alignment horizontal="center"/>
      <protection locked="0"/>
    </xf>
    <xf numFmtId="165" fontId="5" fillId="2" borderId="5" xfId="0" applyNumberFormat="1"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164" fontId="5" fillId="2" borderId="5" xfId="1" applyFont="1" applyFill="1" applyBorder="1" applyAlignment="1" applyProtection="1">
      <alignment horizontal="center"/>
      <protection locked="0"/>
    </xf>
    <xf numFmtId="164" fontId="0" fillId="2" borderId="11" xfId="1" applyFont="1" applyFill="1" applyBorder="1" applyProtection="1">
      <protection locked="0"/>
    </xf>
    <xf numFmtId="165" fontId="0" fillId="2" borderId="2" xfId="0" applyNumberFormat="1" applyFill="1" applyBorder="1" applyProtection="1">
      <protection locked="0"/>
    </xf>
    <xf numFmtId="0" fontId="5" fillId="2" borderId="21" xfId="0" applyFont="1" applyFill="1" applyBorder="1" applyAlignment="1" applyProtection="1">
      <alignment horizontal="center"/>
      <protection locked="0"/>
    </xf>
    <xf numFmtId="165" fontId="5" fillId="2" borderId="21" xfId="0" applyNumberFormat="1"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0" fillId="0" borderId="5" xfId="0" applyBorder="1" applyAlignment="1" applyProtection="1">
      <alignment horizontal="center"/>
      <protection locked="0"/>
    </xf>
    <xf numFmtId="0" fontId="5" fillId="0" borderId="5" xfId="0" applyFont="1" applyBorder="1" applyAlignment="1" applyProtection="1">
      <alignment horizontal="center"/>
      <protection locked="0"/>
    </xf>
    <xf numFmtId="165" fontId="0" fillId="0" borderId="5" xfId="0" applyNumberFormat="1" applyBorder="1" applyAlignment="1" applyProtection="1">
      <alignment horizontal="center"/>
      <protection locked="0"/>
    </xf>
    <xf numFmtId="164" fontId="0" fillId="0" borderId="5" xfId="1" applyFont="1" applyBorder="1" applyAlignment="1" applyProtection="1">
      <alignment horizontal="center"/>
      <protection locked="0"/>
    </xf>
    <xf numFmtId="164" fontId="0" fillId="0" borderId="5" xfId="1" applyFont="1" applyBorder="1" applyProtection="1">
      <protection locked="0"/>
    </xf>
    <xf numFmtId="165" fontId="0" fillId="0" borderId="2" xfId="0" applyNumberFormat="1" applyFill="1" applyBorder="1" applyProtection="1">
      <protection locked="0"/>
    </xf>
    <xf numFmtId="0" fontId="3" fillId="0" borderId="7" xfId="0" applyFont="1" applyBorder="1" applyProtection="1">
      <protection locked="0"/>
    </xf>
    <xf numFmtId="165" fontId="3" fillId="0" borderId="7" xfId="0" applyNumberFormat="1" applyFont="1" applyBorder="1" applyProtection="1">
      <protection locked="0"/>
    </xf>
    <xf numFmtId="0" fontId="0" fillId="0" borderId="6" xfId="0" applyBorder="1" applyAlignment="1" applyProtection="1">
      <alignment horizontal="center"/>
      <protection locked="0"/>
    </xf>
    <xf numFmtId="0" fontId="5" fillId="0" borderId="6" xfId="0" applyFont="1" applyBorder="1" applyAlignment="1" applyProtection="1">
      <alignment horizontal="center"/>
      <protection locked="0"/>
    </xf>
    <xf numFmtId="165" fontId="0" fillId="0" borderId="6" xfId="0" applyNumberFormat="1" applyBorder="1" applyAlignment="1" applyProtection="1">
      <alignment horizontal="center"/>
      <protection locked="0"/>
    </xf>
    <xf numFmtId="164" fontId="0" fillId="0" borderId="6" xfId="1" applyFont="1" applyBorder="1" applyAlignment="1" applyProtection="1">
      <alignment horizontal="center"/>
      <protection locked="0"/>
    </xf>
    <xf numFmtId="164" fontId="0" fillId="0" borderId="6" xfId="1" applyFont="1" applyBorder="1" applyProtection="1">
      <protection locked="0"/>
    </xf>
    <xf numFmtId="165" fontId="0" fillId="0" borderId="3" xfId="0" applyNumberFormat="1" applyFill="1" applyBorder="1" applyProtection="1">
      <protection locked="0"/>
    </xf>
    <xf numFmtId="0" fontId="4" fillId="0" borderId="0" xfId="0" applyFont="1" applyProtection="1"/>
    <xf numFmtId="0" fontId="0" fillId="0" borderId="0" xfId="0" applyProtection="1"/>
    <xf numFmtId="165" fontId="0" fillId="0" borderId="0" xfId="0" applyNumberFormat="1" applyProtection="1"/>
    <xf numFmtId="0" fontId="5" fillId="0" borderId="0" xfId="0" applyFont="1" applyProtection="1"/>
    <xf numFmtId="0" fontId="3" fillId="0" borderId="4" xfId="0" applyFont="1" applyBorder="1" applyAlignment="1" applyProtection="1">
      <alignment horizontal="center"/>
    </xf>
    <xf numFmtId="165" fontId="3" fillId="0" borderId="4" xfId="0" applyNumberFormat="1" applyFont="1" applyBorder="1" applyAlignment="1" applyProtection="1">
      <alignment horizontal="center"/>
    </xf>
    <xf numFmtId="0" fontId="3" fillId="0" borderId="1" xfId="0" applyFont="1" applyBorder="1" applyAlignment="1" applyProtection="1">
      <alignment horizontal="center"/>
    </xf>
    <xf numFmtId="0" fontId="0" fillId="0" borderId="0" xfId="0" applyAlignment="1" applyProtection="1">
      <alignment horizontal="center"/>
    </xf>
    <xf numFmtId="0" fontId="5" fillId="2" borderId="5" xfId="0" applyFont="1" applyFill="1" applyBorder="1" applyAlignment="1" applyProtection="1">
      <alignment horizontal="center"/>
    </xf>
    <xf numFmtId="165" fontId="5" fillId="2" borderId="5" xfId="0" applyNumberFormat="1" applyFont="1" applyFill="1" applyBorder="1" applyAlignment="1" applyProtection="1">
      <alignment horizontal="center"/>
    </xf>
    <xf numFmtId="0" fontId="5" fillId="2" borderId="10" xfId="0" applyFont="1" applyFill="1" applyBorder="1" applyAlignment="1" applyProtection="1">
      <alignment horizontal="center"/>
    </xf>
    <xf numFmtId="164" fontId="5" fillId="2" borderId="5" xfId="1" applyFont="1" applyFill="1" applyBorder="1" applyAlignment="1" applyProtection="1">
      <alignment horizontal="center"/>
    </xf>
    <xf numFmtId="164" fontId="0" fillId="2" borderId="11" xfId="1" applyFont="1" applyFill="1" applyBorder="1" applyProtection="1"/>
    <xf numFmtId="165" fontId="0" fillId="2" borderId="2" xfId="0" applyNumberFormat="1" applyFill="1" applyBorder="1" applyProtection="1"/>
    <xf numFmtId="0" fontId="5" fillId="2" borderId="21" xfId="0" applyFont="1" applyFill="1" applyBorder="1" applyAlignment="1" applyProtection="1">
      <alignment horizontal="center"/>
    </xf>
    <xf numFmtId="165" fontId="5" fillId="2" borderId="21" xfId="0" applyNumberFormat="1" applyFont="1" applyFill="1" applyBorder="1" applyAlignment="1" applyProtection="1">
      <alignment horizontal="center"/>
    </xf>
    <xf numFmtId="164" fontId="5" fillId="2" borderId="21" xfId="1" applyFont="1" applyFill="1" applyBorder="1" applyAlignment="1" applyProtection="1">
      <alignment horizontal="center"/>
    </xf>
    <xf numFmtId="164" fontId="0" fillId="2" borderId="23" xfId="1" applyFont="1" applyFill="1" applyBorder="1" applyProtection="1"/>
    <xf numFmtId="165" fontId="0" fillId="2" borderId="20" xfId="0" applyNumberFormat="1" applyFill="1" applyBorder="1" applyProtection="1"/>
    <xf numFmtId="0" fontId="0" fillId="0" borderId="5" xfId="0" applyBorder="1" applyAlignment="1" applyProtection="1">
      <alignment horizontal="center"/>
    </xf>
    <xf numFmtId="0" fontId="5" fillId="0" borderId="5" xfId="0" applyFont="1" applyBorder="1" applyAlignment="1" applyProtection="1">
      <alignment horizontal="center"/>
    </xf>
    <xf numFmtId="165" fontId="0" fillId="0" borderId="5" xfId="0" applyNumberFormat="1" applyBorder="1" applyAlignment="1" applyProtection="1">
      <alignment horizontal="center"/>
    </xf>
    <xf numFmtId="164" fontId="0" fillId="0" borderId="5" xfId="1" applyFont="1" applyBorder="1" applyAlignment="1" applyProtection="1">
      <alignment horizontal="center"/>
    </xf>
    <xf numFmtId="164" fontId="0" fillId="0" borderId="5" xfId="1" applyFont="1" applyBorder="1" applyProtection="1"/>
    <xf numFmtId="165" fontId="0" fillId="0" borderId="2" xfId="0" applyNumberFormat="1" applyFill="1" applyBorder="1" applyProtection="1"/>
    <xf numFmtId="0" fontId="3" fillId="0" borderId="7" xfId="0" applyFont="1" applyBorder="1" applyProtection="1"/>
    <xf numFmtId="165" fontId="3" fillId="0" borderId="7" xfId="0" applyNumberFormat="1" applyFont="1" applyBorder="1" applyProtection="1"/>
    <xf numFmtId="0" fontId="0" fillId="0" borderId="6" xfId="0" applyBorder="1" applyAlignment="1" applyProtection="1">
      <alignment horizontal="center"/>
    </xf>
    <xf numFmtId="0" fontId="5" fillId="0" borderId="6" xfId="0" applyFont="1" applyBorder="1" applyAlignment="1" applyProtection="1">
      <alignment horizontal="center"/>
    </xf>
    <xf numFmtId="165" fontId="0" fillId="0" borderId="6" xfId="0" applyNumberFormat="1" applyBorder="1" applyAlignment="1" applyProtection="1">
      <alignment horizontal="center"/>
    </xf>
    <xf numFmtId="164" fontId="0" fillId="0" borderId="6" xfId="1" applyFont="1" applyBorder="1" applyAlignment="1" applyProtection="1">
      <alignment horizontal="center"/>
    </xf>
    <xf numFmtId="164" fontId="0" fillId="0" borderId="6" xfId="1" applyFont="1" applyBorder="1" applyProtection="1"/>
    <xf numFmtId="165" fontId="0" fillId="0" borderId="3" xfId="0" applyNumberFormat="1" applyFill="1" applyBorder="1" applyProtection="1"/>
    <xf numFmtId="0" fontId="20" fillId="0" borderId="9" xfId="4" applyFont="1" applyProtection="1">
      <protection locked="0"/>
    </xf>
    <xf numFmtId="164" fontId="3" fillId="0" borderId="7" xfId="0" applyNumberFormat="1" applyFont="1" applyBorder="1" applyProtection="1"/>
    <xf numFmtId="164" fontId="0" fillId="0" borderId="0" xfId="1" applyFont="1" applyAlignment="1" applyProtection="1">
      <alignment horizontal="center"/>
    </xf>
    <xf numFmtId="164" fontId="0" fillId="0" borderId="0" xfId="1" applyFont="1" applyProtection="1"/>
    <xf numFmtId="0" fontId="11" fillId="0" borderId="9" xfId="4" applyFont="1" applyProtection="1">
      <protection locked="0"/>
    </xf>
    <xf numFmtId="0" fontId="18" fillId="0" borderId="0" xfId="0" applyFont="1" applyAlignment="1" applyProtection="1">
      <alignment horizontal="center"/>
    </xf>
    <xf numFmtId="164" fontId="3" fillId="0" borderId="7" xfId="1" applyFont="1" applyBorder="1" applyProtection="1"/>
    <xf numFmtId="0" fontId="1" fillId="0" borderId="0" xfId="0" applyFont="1" applyAlignment="1">
      <alignment horizontal="center"/>
    </xf>
    <xf numFmtId="0" fontId="1" fillId="0" borderId="0" xfId="0" applyFont="1"/>
    <xf numFmtId="164" fontId="5" fillId="2" borderId="5" xfId="1" applyFont="1" applyFill="1" applyBorder="1" applyAlignment="1" applyProtection="1">
      <alignment horizontal="center" vertical="center"/>
      <protection locked="0"/>
    </xf>
    <xf numFmtId="164" fontId="5" fillId="2" borderId="21" xfId="1" applyFont="1" applyFill="1" applyBorder="1" applyAlignment="1" applyProtection="1">
      <alignment horizontal="center" vertical="center"/>
      <protection locked="0"/>
    </xf>
    <xf numFmtId="164" fontId="0" fillId="2" borderId="5" xfId="1" applyFont="1" applyFill="1" applyBorder="1" applyAlignment="1" applyProtection="1">
      <alignment horizontal="center" vertical="center"/>
      <protection locked="0"/>
    </xf>
    <xf numFmtId="164" fontId="0" fillId="2" borderId="21" xfId="1" applyFont="1" applyFill="1" applyBorder="1" applyAlignment="1" applyProtection="1">
      <alignment horizontal="center" vertical="center"/>
      <protection locked="0"/>
    </xf>
    <xf numFmtId="165" fontId="0" fillId="2" borderId="2" xfId="0" applyNumberFormat="1" applyFill="1" applyBorder="1" applyAlignment="1" applyProtection="1">
      <alignment horizontal="center" vertical="center"/>
      <protection locked="0"/>
    </xf>
    <xf numFmtId="165" fontId="0" fillId="2" borderId="20" xfId="0" applyNumberForma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5" xfId="0" applyNumberFormat="1" applyFont="1" applyFill="1" applyBorder="1" applyAlignment="1" applyProtection="1">
      <alignment horizontal="center" vertical="center"/>
    </xf>
    <xf numFmtId="0" fontId="5" fillId="2" borderId="21" xfId="0" applyNumberFormat="1" applyFont="1" applyFill="1" applyBorder="1" applyAlignment="1" applyProtection="1">
      <alignment horizontal="center" vertical="center"/>
    </xf>
    <xf numFmtId="165" fontId="5" fillId="2" borderId="5" xfId="0" applyNumberFormat="1" applyFont="1" applyFill="1" applyBorder="1" applyAlignment="1" applyProtection="1">
      <alignment horizontal="center" vertical="center"/>
      <protection locked="0"/>
    </xf>
    <xf numFmtId="165" fontId="5" fillId="2" borderId="21" xfId="0" applyNumberFormat="1" applyFont="1" applyFill="1" applyBorder="1" applyAlignment="1" applyProtection="1">
      <alignment horizontal="center" vertical="center"/>
      <protection locked="0"/>
    </xf>
    <xf numFmtId="165" fontId="5" fillId="2" borderId="5" xfId="0" applyNumberFormat="1" applyFont="1" applyFill="1" applyBorder="1" applyAlignment="1" applyProtection="1">
      <alignment horizontal="center" vertical="center"/>
    </xf>
    <xf numFmtId="165" fontId="5" fillId="2" borderId="21" xfId="0" applyNumberFormat="1"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21" xfId="0" applyFont="1" applyFill="1" applyBorder="1" applyAlignment="1" applyProtection="1">
      <alignment horizontal="center" vertical="center"/>
    </xf>
  </cellXfs>
  <cellStyles count="7">
    <cellStyle name="Comma" xfId="1" builtinId="3"/>
    <cellStyle name="Good" xfId="6" builtinId="26"/>
    <cellStyle name="Heading 1" xfId="3" builtinId="16"/>
    <cellStyle name="Heading 2" xfId="4" builtinId="17"/>
    <cellStyle name="Heading 4" xfId="5" builtinId="19"/>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Status</a:t>
            </a:r>
            <a:r>
              <a:rPr lang="en-GB" baseline="0"/>
              <a:t> of Scavenging System when Theatre occupied or unoccupied AM</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06-BB48-8F81-4701D3297B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506-BB48-8F81-4701D3297B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506-BB48-8F81-4701D3297B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506-BB48-8F81-4701D3297B94}"/>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'Summaries for graphs'!$A$3:$A$6</c:f>
              <c:strCache>
                <c:ptCount val="4"/>
                <c:pt idx="0">
                  <c:v>Appropriately on</c:v>
                </c:pt>
                <c:pt idx="1">
                  <c:v>Inappropriately off</c:v>
                </c:pt>
                <c:pt idx="2">
                  <c:v>Inappropriately on</c:v>
                </c:pt>
                <c:pt idx="3">
                  <c:v>Appropriately off</c:v>
                </c:pt>
              </c:strCache>
            </c:strRef>
          </c:cat>
          <c:val>
            <c:numRef>
              <c:f>'Summaries for graphs'!$C$3:$C$6</c:f>
              <c:numCache>
                <c:formatCode>0%</c:formatCode>
                <c:ptCount val="4"/>
                <c:pt idx="0">
                  <c:v>0</c:v>
                </c:pt>
                <c:pt idx="1">
                  <c:v>0</c:v>
                </c:pt>
                <c:pt idx="2">
                  <c:v>0</c:v>
                </c:pt>
                <c:pt idx="3">
                  <c:v>0</c:v>
                </c:pt>
              </c:numCache>
            </c:numRef>
          </c:val>
          <c:extLst>
            <c:ext xmlns:c16="http://schemas.microsoft.com/office/drawing/2014/chart" uri="{C3380CC4-5D6E-409C-BE32-E72D297353CC}">
              <c16:uniqueId val="{00000000-35B9-E149-8558-3D7D15DD8C0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Status</a:t>
            </a:r>
            <a:r>
              <a:rPr lang="en-GB" baseline="0"/>
              <a:t> of Scavenging System when Theatre occupied or unoccupied - PM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7C-4547-8CF4-BDB7B7696F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7C-4547-8CF4-BDB7B7696F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17C-4547-8CF4-BDB7B7696F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17C-4547-8CF4-BDB7B7696F96}"/>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'Summaries for graphs'!$A$12:$A$15</c:f>
              <c:strCache>
                <c:ptCount val="4"/>
                <c:pt idx="0">
                  <c:v>Appropriately on</c:v>
                </c:pt>
                <c:pt idx="1">
                  <c:v>Inappropriately off</c:v>
                </c:pt>
                <c:pt idx="2">
                  <c:v>Inappropriately on</c:v>
                </c:pt>
                <c:pt idx="3">
                  <c:v>Appropriately off</c:v>
                </c:pt>
              </c:strCache>
            </c:strRef>
          </c:cat>
          <c:val>
            <c:numRef>
              <c:f>'Summaries for graphs'!$C$12:$C$15</c:f>
              <c:numCache>
                <c:formatCode>0%</c:formatCode>
                <c:ptCount val="4"/>
                <c:pt idx="0">
                  <c:v>0</c:v>
                </c:pt>
                <c:pt idx="1">
                  <c:v>0</c:v>
                </c:pt>
                <c:pt idx="2">
                  <c:v>0</c:v>
                </c:pt>
                <c:pt idx="3">
                  <c:v>0</c:v>
                </c:pt>
              </c:numCache>
            </c:numRef>
          </c:val>
          <c:extLst>
            <c:ext xmlns:c16="http://schemas.microsoft.com/office/drawing/2014/chart" uri="{C3380CC4-5D6E-409C-BE32-E72D297353CC}">
              <c16:uniqueId val="{00000008-917C-4547-8CF4-BDB7B7696F9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Repeat Status</a:t>
            </a:r>
            <a:r>
              <a:rPr lang="en-GB" baseline="0"/>
              <a:t> of Scavenging System when Theatre occupied or unoccupied AM</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07-944E-96E5-A25438D63B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07-944E-96E5-A25438D63B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07-944E-96E5-A25438D63B5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07-944E-96E5-A25438D63B5F}"/>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'Summaries for graphs'!$A$20:$A$23</c:f>
              <c:strCache>
                <c:ptCount val="4"/>
                <c:pt idx="0">
                  <c:v>Appropriately on</c:v>
                </c:pt>
                <c:pt idx="1">
                  <c:v>Inappropriately off</c:v>
                </c:pt>
                <c:pt idx="2">
                  <c:v>Inappropriately on</c:v>
                </c:pt>
                <c:pt idx="3">
                  <c:v>Appropriately off</c:v>
                </c:pt>
              </c:strCache>
            </c:strRef>
          </c:cat>
          <c:val>
            <c:numRef>
              <c:f>'Summaries for graphs'!$C$20:$C$23</c:f>
              <c:numCache>
                <c:formatCode>0%</c:formatCode>
                <c:ptCount val="4"/>
                <c:pt idx="0">
                  <c:v>0</c:v>
                </c:pt>
                <c:pt idx="1">
                  <c:v>0</c:v>
                </c:pt>
                <c:pt idx="2">
                  <c:v>0</c:v>
                </c:pt>
                <c:pt idx="3">
                  <c:v>0</c:v>
                </c:pt>
              </c:numCache>
            </c:numRef>
          </c:val>
          <c:extLst>
            <c:ext xmlns:c16="http://schemas.microsoft.com/office/drawing/2014/chart" uri="{C3380CC4-5D6E-409C-BE32-E72D297353CC}">
              <c16:uniqueId val="{00000008-2607-944E-96E5-A25438D63B5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Repeat Status</a:t>
            </a:r>
            <a:r>
              <a:rPr lang="en-GB" baseline="0"/>
              <a:t> of Scavenging System when Theatre occupied or unoccupied - PM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F4-664B-A340-06398EC493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F4-664B-A340-06398EC493A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F4-664B-A340-06398EC493A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F4-664B-A340-06398EC493A9}"/>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'Summaries for graphs'!$A$29:$A$32</c:f>
              <c:strCache>
                <c:ptCount val="4"/>
                <c:pt idx="0">
                  <c:v>Appropriately on</c:v>
                </c:pt>
                <c:pt idx="1">
                  <c:v>Inappropriately off</c:v>
                </c:pt>
                <c:pt idx="2">
                  <c:v>Inappropriately on</c:v>
                </c:pt>
                <c:pt idx="3">
                  <c:v>Appropriately off</c:v>
                </c:pt>
              </c:strCache>
            </c:strRef>
          </c:cat>
          <c:val>
            <c:numRef>
              <c:f>'Summaries for graphs'!$C$29:$C$32</c:f>
              <c:numCache>
                <c:formatCode>0%</c:formatCode>
                <c:ptCount val="4"/>
                <c:pt idx="0">
                  <c:v>0</c:v>
                </c:pt>
                <c:pt idx="1">
                  <c:v>0</c:v>
                </c:pt>
                <c:pt idx="2">
                  <c:v>0</c:v>
                </c:pt>
                <c:pt idx="3">
                  <c:v>0</c:v>
                </c:pt>
              </c:numCache>
            </c:numRef>
          </c:val>
          <c:extLst>
            <c:ext xmlns:c16="http://schemas.microsoft.com/office/drawing/2014/chart" uri="{C3380CC4-5D6E-409C-BE32-E72D297353CC}">
              <c16:uniqueId val="{00000008-15F4-664B-A340-06398EC493A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a:t>
            </a:r>
            <a:r>
              <a:rPr lang="en-GB" baseline="0"/>
              <a:t> Graph to Show the Equivalent Carbon Dioxide Emissions from AGS systems before and after implementing a change </a:t>
            </a:r>
            <a:endParaRPr lang="en-GB"/>
          </a:p>
        </c:rich>
      </c:tx>
      <c:layout>
        <c:manualLayout>
          <c:xMode val="edge"/>
          <c:yMode val="edge"/>
          <c:x val="0.13795863483704726"/>
          <c:y val="8.174386920980925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'7 -Baseline Vs Repeat AGSS CO2e'!$C$4</c:f>
              <c:strCache>
                <c:ptCount val="1"/>
                <c:pt idx="0">
                  <c:v>Before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'7 -Baseline Vs Repeat AGSS CO2e'!$B$5:$B$6</c:f>
              <c:strCache>
                <c:ptCount val="2"/>
                <c:pt idx="0">
                  <c:v>kgCO2e total for AGSS pumps</c:v>
                </c:pt>
                <c:pt idx="1">
                  <c:v>Wasted kgCO2e for all AGSS pumps</c:v>
                </c:pt>
              </c:strCache>
            </c:strRef>
          </c:cat>
          <c:val>
            <c:numRef>
              <c:f>'7 -Baseline Vs Repeat AGSS CO2e'!$C$5:$C$6</c:f>
              <c:numCache>
                <c:formatCode>_(* #,##0.00_);_(* \(#,##0.00\);_(* "-"??_);_(@_)</c:formatCode>
                <c:ptCount val="2"/>
                <c:pt idx="0">
                  <c:v>0</c:v>
                </c:pt>
                <c:pt idx="1">
                  <c:v>0</c:v>
                </c:pt>
              </c:numCache>
            </c:numRef>
          </c:val>
          <c:extLst>
            <c:ext xmlns:c16="http://schemas.microsoft.com/office/drawing/2014/chart" uri="{C3380CC4-5D6E-409C-BE32-E72D297353CC}">
              <c16:uniqueId val="{00000000-BC58-5340-AB3F-BA586F1C254D}"/>
            </c:ext>
          </c:extLst>
        </c:ser>
        <c:ser>
          <c:idx val="1"/>
          <c:order val="1"/>
          <c:tx>
            <c:strRef>
              <c:f>'7 -Baseline Vs Repeat AGSS CO2e'!$D$4</c:f>
              <c:strCache>
                <c:ptCount val="1"/>
                <c:pt idx="0">
                  <c:v>After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'7 -Baseline Vs Repeat AGSS CO2e'!$B$5:$B$6</c:f>
              <c:strCache>
                <c:ptCount val="2"/>
                <c:pt idx="0">
                  <c:v>kgCO2e total for AGSS pumps</c:v>
                </c:pt>
                <c:pt idx="1">
                  <c:v>Wasted kgCO2e for all AGSS pumps</c:v>
                </c:pt>
              </c:strCache>
            </c:strRef>
          </c:cat>
          <c:val>
            <c:numRef>
              <c:f>'7 -Baseline Vs Repeat AGSS CO2e'!$D$5:$D$6</c:f>
              <c:numCache>
                <c:formatCode>_(* #,##0.00_);_(* \(#,##0.00\);_(* "-"??_);_(@_)</c:formatCode>
                <c:ptCount val="2"/>
                <c:pt idx="0">
                  <c:v>0</c:v>
                </c:pt>
                <c:pt idx="1">
                  <c:v>0</c:v>
                </c:pt>
              </c:numCache>
            </c:numRef>
          </c:val>
          <c:extLst>
            <c:ext xmlns:c16="http://schemas.microsoft.com/office/drawing/2014/chart" uri="{C3380CC4-5D6E-409C-BE32-E72D297353CC}">
              <c16:uniqueId val="{00000001-BC58-5340-AB3F-BA586F1C254D}"/>
            </c:ext>
          </c:extLst>
        </c:ser>
        <c:dLbls>
          <c:dLblPos val="outEnd"/>
          <c:showLegendKey val="0"/>
          <c:showVal val="1"/>
          <c:showCatName val="0"/>
          <c:showSerName val="0"/>
          <c:showPercent val="0"/>
          <c:showBubbleSize val="0"/>
        </c:dLbls>
        <c:gapWidth val="219"/>
        <c:overlap val="-27"/>
        <c:axId val="34039616"/>
        <c:axId val="33964528"/>
      </c:barChart>
      <c:catAx>
        <c:axId val="3403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64528"/>
        <c:crosses val="autoZero"/>
        <c:auto val="1"/>
        <c:lblAlgn val="ctr"/>
        <c:lblOffset val="100"/>
        <c:noMultiLvlLbl val="0"/>
      </c:catAx>
      <c:valAx>
        <c:axId val="3396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Kg</a:t>
                </a:r>
                <a:r>
                  <a:rPr lang="en-GB" baseline="0"/>
                  <a:t> of Co2 equivalent</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39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rPr>
              <a:t>A Graph to Show the financial costs (£) savings from AGS systems before and after implementing a change </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'7 -Baseline Vs Repeat AGSS CO2e'!$C$4</c:f>
              <c:strCache>
                <c:ptCount val="1"/>
                <c:pt idx="0">
                  <c:v>Before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'7 -Baseline Vs Repeat AGSS CO2e'!$B$7:$B$8</c:f>
              <c:strCache>
                <c:ptCount val="2"/>
                <c:pt idx="0">
                  <c:v>Cost (£) total for AGSS pumps</c:v>
                </c:pt>
                <c:pt idx="1">
                  <c:v>Wasted cost (£) for all AGSS pumps</c:v>
                </c:pt>
              </c:strCache>
            </c:strRef>
          </c:cat>
          <c:val>
            <c:numRef>
              <c:f>'7 -Baseline Vs Repeat AGSS CO2e'!$C$7:$C$8</c:f>
              <c:numCache>
                <c:formatCode>_(* #,##0.00_);_(* \(#,##0.00\);_(* "-"??_);_(@_)</c:formatCode>
                <c:ptCount val="2"/>
                <c:pt idx="0">
                  <c:v>0</c:v>
                </c:pt>
                <c:pt idx="1">
                  <c:v>0</c:v>
                </c:pt>
              </c:numCache>
            </c:numRef>
          </c:val>
          <c:extLst>
            <c:ext xmlns:c16="http://schemas.microsoft.com/office/drawing/2014/chart" uri="{C3380CC4-5D6E-409C-BE32-E72D297353CC}">
              <c16:uniqueId val="{00000000-5087-874B-A4A8-991CA7BCED00}"/>
            </c:ext>
          </c:extLst>
        </c:ser>
        <c:ser>
          <c:idx val="1"/>
          <c:order val="1"/>
          <c:tx>
            <c:strRef>
              <c:f>'7 -Baseline Vs Repeat AGSS CO2e'!$D$4</c:f>
              <c:strCache>
                <c:ptCount val="1"/>
                <c:pt idx="0">
                  <c:v>After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'7 -Baseline Vs Repeat AGSS CO2e'!$B$7:$B$8</c:f>
              <c:strCache>
                <c:ptCount val="2"/>
                <c:pt idx="0">
                  <c:v>Cost (£) total for AGSS pumps</c:v>
                </c:pt>
                <c:pt idx="1">
                  <c:v>Wasted cost (£) for all AGSS pumps</c:v>
                </c:pt>
              </c:strCache>
            </c:strRef>
          </c:cat>
          <c:val>
            <c:numRef>
              <c:f>'7 -Baseline Vs Repeat AGSS CO2e'!$D$7:$D$8</c:f>
              <c:numCache>
                <c:formatCode>_(* #,##0.00_);_(* \(#,##0.00\);_(* "-"??_);_(@_)</c:formatCode>
                <c:ptCount val="2"/>
                <c:pt idx="0">
                  <c:v>0</c:v>
                </c:pt>
                <c:pt idx="1">
                  <c:v>0</c:v>
                </c:pt>
              </c:numCache>
            </c:numRef>
          </c:val>
          <c:extLst>
            <c:ext xmlns:c16="http://schemas.microsoft.com/office/drawing/2014/chart" uri="{C3380CC4-5D6E-409C-BE32-E72D297353CC}">
              <c16:uniqueId val="{00000001-5087-874B-A4A8-991CA7BCED00}"/>
            </c:ext>
          </c:extLst>
        </c:ser>
        <c:dLbls>
          <c:dLblPos val="outEnd"/>
          <c:showLegendKey val="0"/>
          <c:showVal val="1"/>
          <c:showCatName val="0"/>
          <c:showSerName val="0"/>
          <c:showPercent val="0"/>
          <c:showBubbleSize val="0"/>
        </c:dLbls>
        <c:gapWidth val="219"/>
        <c:overlap val="-27"/>
        <c:axId val="72453424"/>
        <c:axId val="72455072"/>
      </c:barChart>
      <c:catAx>
        <c:axId val="724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55072"/>
        <c:crosses val="autoZero"/>
        <c:auto val="1"/>
        <c:lblAlgn val="ctr"/>
        <c:lblOffset val="100"/>
        <c:noMultiLvlLbl val="0"/>
      </c:catAx>
      <c:valAx>
        <c:axId val="72455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Cost</a:t>
                </a:r>
                <a:r>
                  <a:rPr lang="en-GB" baseline="0"/>
                  <a:t> (£)</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53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s://www.susqi.org/step-by-step-guide"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259772</xdr:colOff>
      <xdr:row>1</xdr:row>
      <xdr:rowOff>2913</xdr:rowOff>
    </xdr:from>
    <xdr:to>
      <xdr:col>15</xdr:col>
      <xdr:colOff>462972</xdr:colOff>
      <xdr:row>185</xdr:row>
      <xdr:rowOff>163285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59772" y="184342"/>
          <a:ext cx="11497129" cy="33543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p>
        <a:p>
          <a:endParaRPr lang="en-US" sz="1100" b="1" u="none" strike="noStrike">
            <a:solidFill>
              <a:schemeClr val="dk1"/>
            </a:solidFill>
            <a:effectLst/>
            <a:latin typeface="+mn-lt"/>
            <a:ea typeface="+mn-ea"/>
            <a:cs typeface="+mn-cs"/>
          </a:endParaRPr>
        </a:p>
        <a:p>
          <a:endParaRPr lang="en-US" sz="1100" b="1" u="none" strike="noStrike">
            <a:solidFill>
              <a:schemeClr val="dk1"/>
            </a:solidFill>
            <a:effectLst/>
            <a:latin typeface="+mn-lt"/>
            <a:ea typeface="+mn-ea"/>
            <a:cs typeface="+mn-cs"/>
          </a:endParaRPr>
        </a:p>
        <a:p>
          <a:endParaRPr lang="en-US" sz="1100" b="1" u="none" strike="noStrike">
            <a:solidFill>
              <a:schemeClr val="dk1"/>
            </a:solidFill>
            <a:effectLst/>
            <a:latin typeface="+mn-lt"/>
            <a:ea typeface="+mn-ea"/>
            <a:cs typeface="+mn-cs"/>
          </a:endParaRPr>
        </a:p>
        <a:p>
          <a:endParaRPr lang="en-US" sz="1100" b="1" u="none" strike="noStrike">
            <a:solidFill>
              <a:schemeClr val="dk1"/>
            </a:solidFill>
            <a:effectLst/>
            <a:latin typeface="+mn-lt"/>
            <a:ea typeface="+mn-ea"/>
            <a:cs typeface="+mn-cs"/>
          </a:endParaRPr>
        </a:p>
        <a:p>
          <a:endParaRPr lang="en-GB" sz="1050">
            <a:solidFill>
              <a:schemeClr val="dk1"/>
            </a:solidFill>
            <a:effectLst/>
            <a:latin typeface="+mn-lt"/>
            <a:ea typeface="+mn-ea"/>
            <a:cs typeface="+mn-cs"/>
          </a:endParaRPr>
        </a:p>
        <a:p>
          <a:pPr algn="ctr"/>
          <a:r>
            <a:rPr lang="en-US" sz="2000" b="1" u="sng">
              <a:solidFill>
                <a:schemeClr val="dk1"/>
              </a:solidFill>
              <a:effectLst/>
              <a:latin typeface="Helvetica Neue" panose="02000503000000020004" pitchFamily="2" charset="0"/>
              <a:ea typeface="Helvetica Neue" panose="02000503000000020004" pitchFamily="2" charset="0"/>
              <a:cs typeface="Helvetica Neue" panose="02000503000000020004" pitchFamily="2" charset="0"/>
            </a:rPr>
            <a:t>The Anaesthetic Gas Scavenging System (AGSS) project</a:t>
          </a:r>
          <a:r>
            <a:rPr lang="en-US" sz="4400" b="1">
              <a:solidFill>
                <a:schemeClr val="dk1"/>
              </a:solidFill>
              <a:effectLst/>
              <a:latin typeface="Helvetica Neue" panose="02000503000000020004" pitchFamily="2" charset="0"/>
              <a:ea typeface="Helvetica Neue" panose="02000503000000020004" pitchFamily="2" charset="0"/>
              <a:cs typeface="Helvetica Neue" panose="02000503000000020004" pitchFamily="2" charset="0"/>
            </a:rPr>
            <a:t> </a:t>
          </a:r>
          <a:endParaRPr lang="en-GB" sz="4400" b="1">
            <a:solidFill>
              <a:schemeClr val="dk1"/>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GB" sz="1100">
              <a:solidFill>
                <a:schemeClr val="dk1"/>
              </a:solidFill>
              <a:effectLst/>
              <a:latin typeface="+mn-lt"/>
              <a:ea typeface="+mn-ea"/>
              <a:cs typeface="+mn-cs"/>
            </a:rPr>
            <a:t> </a:t>
          </a:r>
        </a:p>
        <a:p>
          <a:r>
            <a:rPr lang="en-US" sz="1600">
              <a:solidFill>
                <a:schemeClr val="dk1"/>
              </a:solidFill>
              <a:effectLst/>
              <a:latin typeface="+mn-lt"/>
              <a:ea typeface="+mn-ea"/>
              <a:cs typeface="+mn-cs"/>
            </a:rPr>
            <a:t>This project was started in 2019 in Bristol by Drs John Hickman and Samantha Shinde, with the support of Dr Jason Gandhi, the National Anaesthetic Sustainability Fellow for the Centre for Sustainable Healthcare and The Association of Anaesthetists Environmental Champions.</a:t>
          </a:r>
        </a:p>
        <a:p>
          <a:endParaRPr lang="en-US" sz="1200">
            <a:solidFill>
              <a:schemeClr val="dk1"/>
            </a:solidFill>
            <a:effectLst/>
            <a:latin typeface="+mn-lt"/>
            <a:ea typeface="+mn-ea"/>
            <a:cs typeface="+mn-cs"/>
          </a:endParaRPr>
        </a:p>
        <a:p>
          <a:r>
            <a:rPr lang="en-US" sz="1600" b="1">
              <a:solidFill>
                <a:schemeClr val="dk1"/>
              </a:solidFill>
              <a:effectLst/>
              <a:latin typeface="+mn-lt"/>
              <a:ea typeface="+mn-ea"/>
              <a:cs typeface="+mn-cs"/>
            </a:rPr>
            <a:t>This is a project any healthcare professional can carry out in the theatre environment.</a:t>
          </a:r>
          <a:endParaRPr lang="en-GB" sz="1600" b="1">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800" b="1">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rPr>
            <a:t>The Problem</a:t>
          </a:r>
          <a:endParaRPr lang="en-GB" sz="1800" b="1">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600">
              <a:solidFill>
                <a:schemeClr val="dk1"/>
              </a:solidFill>
              <a:effectLst/>
              <a:latin typeface="+mn-lt"/>
              <a:ea typeface="+mn-ea"/>
              <a:cs typeface="+mn-cs"/>
            </a:rPr>
            <a:t>Operating theatres are energy hot spots that are six times more energy-intense than hospitals as a whole; at least 84% of the carbon footprint of the operating theatre suite comes from energy consumption (in the absence of desflurane use) [1]. The anaesthetic gas scavenging system (AGSS) is required to collect expired gases, ensuring compliance with the Health and Safety Executive’s workplace exposure limits [2]. In Canada and the USA, occupancy-based ventilation systems have been shown to produce a 50% reduction in energy consumption. We believe that these principles can be utilised to good effect in the UK with our AGSS systems [1].</a:t>
          </a: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800" b="1">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rPr>
            <a:t>Occupancy based systems: A how to guide</a:t>
          </a:r>
          <a:endParaRPr lang="en-GB" sz="1800" b="1">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1. Collaborate with your estates team</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Firstly, identify who is responsible for the maintenance and running of the AGSS on your site</a:t>
          </a:r>
          <a:r>
            <a:rPr lang="en-US" sz="1600" u="none" strike="noStrike" baseline="0">
              <a:solidFill>
                <a:schemeClr val="dk1"/>
              </a:solidFill>
              <a:effectLst/>
              <a:latin typeface="+mn-lt"/>
              <a:ea typeface="+mn-ea"/>
              <a:cs typeface="+mn-cs"/>
            </a:rPr>
            <a:t> (likely to be the estates team).</a:t>
          </a:r>
        </a:p>
        <a:p>
          <a:pPr lvl="0" fontAlgn="base"/>
          <a:endParaRPr lang="en-GB" sz="1600">
            <a:solidFill>
              <a:schemeClr val="dk1"/>
            </a:solidFill>
            <a:effectLst/>
            <a:latin typeface="+mn-lt"/>
            <a:ea typeface="+mn-ea"/>
            <a:cs typeface="+mn-cs"/>
          </a:endParaRPr>
        </a:p>
        <a:p>
          <a:r>
            <a:rPr lang="en-GB" sz="1600">
              <a:solidFill>
                <a:schemeClr val="dk1"/>
              </a:solidFill>
              <a:effectLst/>
              <a:latin typeface="+mn-lt"/>
              <a:ea typeface="+mn-ea"/>
              <a:cs typeface="+mn-cs"/>
            </a:rPr>
            <a:t>Secondly,</a:t>
          </a:r>
          <a:r>
            <a:rPr lang="en-GB" sz="1600" baseline="0">
              <a:solidFill>
                <a:schemeClr val="dk1"/>
              </a:solidFill>
              <a:effectLst/>
              <a:latin typeface="+mn-lt"/>
              <a:ea typeface="+mn-ea"/>
              <a:cs typeface="+mn-cs"/>
            </a:rPr>
            <a:t> e</a:t>
          </a:r>
          <a:r>
            <a:rPr lang="en-GB" sz="1600">
              <a:solidFill>
                <a:schemeClr val="dk1"/>
              </a:solidFill>
              <a:effectLst/>
              <a:latin typeface="+mn-lt"/>
              <a:ea typeface="+mn-ea"/>
              <a:cs typeface="+mn-cs"/>
            </a:rPr>
            <a:t>stablish the following by discussing with your estates team:</a:t>
          </a:r>
        </a:p>
        <a:p>
          <a:r>
            <a:rPr lang="en-US" sz="1600">
              <a:solidFill>
                <a:schemeClr val="dk1"/>
              </a:solidFill>
              <a:effectLst/>
              <a:latin typeface="+mn-lt"/>
              <a:ea typeface="+mn-ea"/>
              <a:cs typeface="+mn-cs"/>
            </a:rPr>
            <a:t> </a:t>
          </a:r>
          <a:r>
            <a:rPr lang="en-GB" sz="1600">
              <a:solidFill>
                <a:schemeClr val="dk1"/>
              </a:solidFill>
              <a:effectLst/>
              <a:latin typeface="+mn-lt"/>
              <a:ea typeface="+mn-ea"/>
              <a:cs typeface="+mn-cs"/>
            </a:rPr>
            <a:t>-</a:t>
          </a:r>
          <a:r>
            <a:rPr lang="en-GB" sz="1600" baseline="0">
              <a:solidFill>
                <a:schemeClr val="dk1"/>
              </a:solidFill>
              <a:effectLst/>
              <a:latin typeface="+mn-lt"/>
              <a:ea typeface="+mn-ea"/>
              <a:cs typeface="+mn-cs"/>
            </a:rPr>
            <a:t> </a:t>
          </a:r>
          <a:r>
            <a:rPr lang="en-US" sz="1600" u="none" strike="noStrike">
              <a:solidFill>
                <a:schemeClr val="dk1"/>
              </a:solidFill>
              <a:effectLst/>
              <a:latin typeface="+mn-lt"/>
              <a:ea typeface="+mn-ea"/>
              <a:cs typeface="+mn-cs"/>
            </a:rPr>
            <a:t>How many AGSS pumps there are.</a:t>
          </a:r>
          <a:endParaRPr lang="en-GB" sz="1600" u="none" strike="noStrike">
            <a:solidFill>
              <a:schemeClr val="dk1"/>
            </a:solidFill>
            <a:effectLst/>
            <a:latin typeface="+mn-lt"/>
            <a:ea typeface="+mn-ea"/>
            <a:cs typeface="+mn-cs"/>
          </a:endParaRPr>
        </a:p>
        <a:p>
          <a:pPr lvl="0" fontAlgn="base"/>
          <a:r>
            <a:rPr lang="en-US" sz="1600" u="none" strike="noStrike" baseline="0">
              <a:solidFill>
                <a:schemeClr val="dk1"/>
              </a:solidFill>
              <a:effectLst/>
              <a:latin typeface="+mn-lt"/>
              <a:ea typeface="+mn-ea"/>
              <a:cs typeface="+mn-cs"/>
            </a:rPr>
            <a:t> - </a:t>
          </a:r>
          <a:r>
            <a:rPr lang="en-US" sz="1600" u="none" strike="noStrike">
              <a:solidFill>
                <a:schemeClr val="dk1"/>
              </a:solidFill>
              <a:effectLst/>
              <a:latin typeface="+mn-lt"/>
              <a:ea typeface="+mn-ea"/>
              <a:cs typeface="+mn-cs"/>
            </a:rPr>
            <a:t>The relationship between AGSS pumps and theatres i.e. 1:1, 1:2 pump to theatre ratio.</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The energy required to run each pump in kW/hr </a:t>
          </a:r>
          <a:r>
            <a:rPr lang="en-US" sz="1600" i="1" u="none" strike="noStrike">
              <a:solidFill>
                <a:schemeClr val="dk1"/>
              </a:solidFill>
              <a:effectLst/>
              <a:latin typeface="+mn-lt"/>
              <a:ea typeface="+mn-ea"/>
              <a:cs typeface="+mn-cs"/>
            </a:rPr>
            <a:t>(energy consumption can vary between individual pumps).</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The cost of running each pump per hour.</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How the pumps are switched on and off, including the ratio of switch to pumps i.e. does one switch turn off one pump or multiple    </a:t>
          </a:r>
          <a:br>
            <a:rPr lang="en-US" sz="1600" u="none" strike="noStrike">
              <a:solidFill>
                <a:schemeClr val="dk1"/>
              </a:solidFill>
              <a:effectLst/>
              <a:latin typeface="+mn-lt"/>
              <a:ea typeface="+mn-ea"/>
              <a:cs typeface="+mn-cs"/>
            </a:rPr>
          </a:br>
          <a:r>
            <a:rPr lang="en-US" sz="1600" u="none" strike="noStrike">
              <a:solidFill>
                <a:schemeClr val="dk1"/>
              </a:solidFill>
              <a:effectLst/>
              <a:latin typeface="+mn-lt"/>
              <a:ea typeface="+mn-ea"/>
              <a:cs typeface="+mn-cs"/>
            </a:rPr>
            <a:t>   </a:t>
          </a:r>
          <a:r>
            <a:rPr lang="en-US" sz="1600" u="none" strike="noStrike" baseline="0">
              <a:solidFill>
                <a:schemeClr val="dk1"/>
              </a:solidFill>
              <a:effectLst/>
              <a:latin typeface="+mn-lt"/>
              <a:ea typeface="+mn-ea"/>
              <a:cs typeface="+mn-cs"/>
            </a:rPr>
            <a:t> </a:t>
          </a:r>
          <a:r>
            <a:rPr lang="en-US" sz="1600" u="none" strike="noStrike">
              <a:solidFill>
                <a:schemeClr val="dk1"/>
              </a:solidFill>
              <a:effectLst/>
              <a:latin typeface="+mn-lt"/>
              <a:ea typeface="+mn-ea"/>
              <a:cs typeface="+mn-cs"/>
            </a:rPr>
            <a:t>pumps?</a:t>
          </a:r>
          <a:endParaRPr lang="en-GB" sz="160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2. Collect data on AGSS activity</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a:solidFill>
                <a:schemeClr val="dk1"/>
              </a:solidFill>
              <a:effectLst/>
              <a:latin typeface="+mn-lt"/>
              <a:ea typeface="+mn-ea"/>
              <a:cs typeface="+mn-cs"/>
            </a:rPr>
            <a:t>This is a 24 hour spot audit.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Collect data twice: Once in-hours and once out-of-hours, both mid-week.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For example at 9am and 9pm</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 ideally on the same day</a:t>
          </a:r>
          <a:endParaRPr lang="en-GB" sz="1600">
            <a:solidFill>
              <a:schemeClr val="dk1"/>
            </a:solidFill>
            <a:effectLst/>
            <a:latin typeface="+mn-lt"/>
            <a:ea typeface="+mn-ea"/>
            <a:cs typeface="+mn-cs"/>
          </a:endParaRPr>
        </a:p>
        <a:p>
          <a:r>
            <a:rPr lang="en-GB" sz="1600">
              <a:solidFill>
                <a:schemeClr val="dk1"/>
              </a:solidFill>
              <a:effectLst/>
              <a:latin typeface="+mn-lt"/>
              <a:ea typeface="+mn-ea"/>
              <a:cs typeface="+mn-cs"/>
            </a:rPr>
            <a:t>For simplicity,</a:t>
          </a:r>
          <a:r>
            <a:rPr lang="en-GB" sz="1600" baseline="0">
              <a:solidFill>
                <a:schemeClr val="dk1"/>
              </a:solidFill>
              <a:effectLst/>
              <a:latin typeface="+mn-lt"/>
              <a:ea typeface="+mn-ea"/>
              <a:cs typeface="+mn-cs"/>
            </a:rPr>
            <a:t> a</a:t>
          </a:r>
          <a:r>
            <a:rPr lang="en-GB" sz="1600">
              <a:solidFill>
                <a:schemeClr val="dk1"/>
              </a:solidFill>
              <a:effectLst/>
              <a:latin typeface="+mn-lt"/>
              <a:ea typeface="+mn-ea"/>
              <a:cs typeface="+mn-cs"/>
            </a:rPr>
            <a:t>n assumption is made that the status of the AGSS in the morning remain the same for 12 h until the repeat PM audit, and the same for the evening status.  </a:t>
          </a: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Input the data points into this spreadsheet</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NB some devices will ask for download of special fonts to open the Excel file – just ‘skip’ these requests.)</a:t>
          </a:r>
          <a:endParaRPr lang="en-GB" sz="1600">
            <a:solidFill>
              <a:schemeClr val="dk1"/>
            </a:solidFill>
            <a:effectLst/>
            <a:latin typeface="+mn-lt"/>
            <a:ea typeface="+mn-ea"/>
            <a:cs typeface="+mn-cs"/>
          </a:endParaRPr>
        </a:p>
        <a:p>
          <a:r>
            <a:rPr lang="en-US" sz="1800">
              <a:solidFill>
                <a:schemeClr val="dk1"/>
              </a:solidFill>
              <a:effectLst/>
              <a:latin typeface="+mn-lt"/>
              <a:ea typeface="+mn-ea"/>
              <a:cs typeface="+mn-cs"/>
            </a:rPr>
            <a:t> </a:t>
          </a:r>
          <a:endParaRPr lang="en-GB" sz="1800">
            <a:solidFill>
              <a:schemeClr val="dk1"/>
            </a:solidFill>
            <a:effectLst/>
            <a:latin typeface="+mn-lt"/>
            <a:ea typeface="+mn-ea"/>
            <a:cs typeface="+mn-cs"/>
          </a:endParaRPr>
        </a:p>
        <a:p>
          <a:r>
            <a:rPr lang="en-US" sz="1600" u="none">
              <a:solidFill>
                <a:schemeClr val="dk1"/>
              </a:solidFill>
              <a:effectLst/>
              <a:latin typeface="+mn-lt"/>
              <a:ea typeface="+mn-ea"/>
              <a:cs typeface="+mn-cs"/>
            </a:rPr>
            <a:t>Tab</a:t>
          </a:r>
          <a:r>
            <a:rPr lang="en-US" sz="1600" u="none" baseline="0">
              <a:solidFill>
                <a:schemeClr val="dk1"/>
              </a:solidFill>
              <a:effectLst/>
              <a:latin typeface="+mn-lt"/>
              <a:ea typeface="+mn-ea"/>
              <a:cs typeface="+mn-cs"/>
            </a:rPr>
            <a:t> 1 </a:t>
          </a:r>
          <a:r>
            <a:rPr lang="en-US" sz="1600" u="none">
              <a:solidFill>
                <a:schemeClr val="dk1"/>
              </a:solidFill>
              <a:effectLst/>
              <a:latin typeface="+mn-lt"/>
              <a:ea typeface="+mn-ea"/>
              <a:cs typeface="+mn-cs"/>
            </a:rPr>
            <a:t>and</a:t>
          </a:r>
          <a:r>
            <a:rPr lang="en-US" sz="1600">
              <a:solidFill>
                <a:schemeClr val="dk1"/>
              </a:solidFill>
              <a:effectLst/>
              <a:latin typeface="+mn-lt"/>
              <a:ea typeface="+mn-ea"/>
              <a:cs typeface="+mn-cs"/>
            </a:rPr>
            <a:t> 2 (</a:t>
          </a:r>
          <a:r>
            <a:rPr lang="en-US" sz="1600" b="1">
              <a:solidFill>
                <a:schemeClr val="dk1"/>
              </a:solidFill>
              <a:effectLst/>
              <a:latin typeface="+mn-lt"/>
              <a:ea typeface="+mn-ea"/>
              <a:cs typeface="+mn-cs"/>
            </a:rPr>
            <a:t>Baseline AGSS safety AM &amp; PM</a:t>
          </a:r>
          <a:r>
            <a:rPr lang="en-US" sz="1600">
              <a:solidFill>
                <a:schemeClr val="dk1"/>
              </a:solidFill>
              <a:effectLst/>
              <a:latin typeface="+mn-lt"/>
              <a:ea typeface="+mn-ea"/>
              <a:cs typeface="+mn-cs"/>
            </a:rPr>
            <a:t>) are designed to highlight any safety issues. The data points are:</a:t>
          </a:r>
          <a:endParaRPr lang="en-GB" sz="160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Location (theatre number)</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AGSS Pump Number (This can be retrospectively identified at the end of the study)</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Is the theatre in use or not?</a:t>
          </a:r>
          <a:endParaRPr lang="en-GB" sz="1600" u="none" strike="noStrike">
            <a:solidFill>
              <a:schemeClr val="dk1"/>
            </a:solidFill>
            <a:effectLst/>
            <a:latin typeface="+mn-lt"/>
            <a:ea typeface="+mn-ea"/>
            <a:cs typeface="+mn-cs"/>
          </a:endParaRPr>
        </a:p>
        <a:p>
          <a:r>
            <a:rPr lang="en-US" sz="1600" baseline="0">
              <a:solidFill>
                <a:schemeClr val="dk1"/>
              </a:solidFill>
              <a:effectLst/>
              <a:latin typeface="+mn-lt"/>
              <a:ea typeface="+mn-ea"/>
              <a:cs typeface="+mn-cs"/>
            </a:rPr>
            <a:t> - </a:t>
          </a:r>
          <a:r>
            <a:rPr lang="en-US" sz="1600">
              <a:solidFill>
                <a:schemeClr val="dk1"/>
              </a:solidFill>
              <a:effectLst/>
              <a:latin typeface="+mn-lt"/>
              <a:ea typeface="+mn-ea"/>
              <a:cs typeface="+mn-cs"/>
            </a:rPr>
            <a:t>Is the AGSS on or off? </a:t>
          </a:r>
          <a:endParaRPr lang="en-GB" sz="1600">
            <a:solidFill>
              <a:schemeClr val="dk1"/>
            </a:solidFill>
            <a:effectLst/>
            <a:latin typeface="+mn-lt"/>
            <a:ea typeface="+mn-ea"/>
            <a:cs typeface="+mn-cs"/>
          </a:endParaRPr>
        </a:p>
        <a:p>
          <a:r>
            <a:rPr lang="en-US" sz="1400">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600">
              <a:solidFill>
                <a:schemeClr val="dk1"/>
              </a:solidFill>
              <a:effectLst/>
              <a:latin typeface="+mn-lt"/>
              <a:ea typeface="+mn-ea"/>
              <a:cs typeface="+mn-cs"/>
            </a:rPr>
            <a:t>Tabs 3 and 4 allow you to repeat the audit once you choose to adopt your changes.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Tab 5 (</a:t>
          </a:r>
          <a:r>
            <a:rPr lang="en-US" sz="1600" b="1">
              <a:solidFill>
                <a:schemeClr val="dk1"/>
              </a:solidFill>
              <a:effectLst/>
              <a:latin typeface="+mn-lt"/>
              <a:ea typeface="+mn-ea"/>
              <a:cs typeface="+mn-cs"/>
            </a:rPr>
            <a:t>Baseline AGSS CO2e</a:t>
          </a:r>
          <a:r>
            <a:rPr lang="en-US" sz="1600">
              <a:solidFill>
                <a:schemeClr val="dk1"/>
              </a:solidFill>
              <a:effectLst/>
              <a:latin typeface="+mn-lt"/>
              <a:ea typeface="+mn-ea"/>
              <a:cs typeface="+mn-cs"/>
            </a:rPr>
            <a:t>) requires you to document:</a:t>
          </a:r>
          <a:endParaRPr lang="en-GB" sz="160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a:t>
          </a:r>
          <a:r>
            <a:rPr lang="en-GB" sz="1600" u="none" strike="noStrike">
              <a:solidFill>
                <a:schemeClr val="dk1"/>
              </a:solidFill>
              <a:effectLst/>
              <a:latin typeface="+mn-lt"/>
              <a:ea typeface="+mn-ea"/>
              <a:cs typeface="+mn-cs"/>
            </a:rPr>
            <a:t>Location (theatre</a:t>
          </a:r>
          <a:r>
            <a:rPr lang="en-GB" sz="1600" u="none" strike="noStrike" baseline="0">
              <a:solidFill>
                <a:schemeClr val="dk1"/>
              </a:solidFill>
              <a:effectLst/>
              <a:latin typeface="+mn-lt"/>
              <a:ea typeface="+mn-ea"/>
              <a:cs typeface="+mn-cs"/>
            </a:rPr>
            <a:t> number)</a:t>
          </a:r>
          <a:endParaRPr lang="en-GB" sz="1600" u="none" strike="noStrike">
            <a:solidFill>
              <a:schemeClr val="dk1"/>
            </a:solidFill>
            <a:effectLst/>
            <a:latin typeface="+mn-lt"/>
            <a:ea typeface="+mn-ea"/>
            <a:cs typeface="+mn-cs"/>
          </a:endParaRPr>
        </a:p>
        <a:p>
          <a:pPr fontAlgn="base"/>
          <a:r>
            <a:rPr lang="en-US" sz="1600" u="none" strike="noStrike">
              <a:solidFill>
                <a:schemeClr val="dk1"/>
              </a:solidFill>
              <a:effectLst/>
              <a:latin typeface="+mn-lt"/>
              <a:ea typeface="+mn-ea"/>
              <a:cs typeface="+mn-cs"/>
            </a:rPr>
            <a:t> - Which AGSS pump is this connected to? </a:t>
          </a:r>
          <a:r>
            <a:rPr lang="en-US" sz="1600">
              <a:solidFill>
                <a:schemeClr val="dk1"/>
              </a:solidFill>
              <a:effectLst/>
              <a:latin typeface="+mn-lt"/>
              <a:ea typeface="+mn-ea"/>
              <a:cs typeface="+mn-cs"/>
            </a:rPr>
            <a:t>(This can be retrospectively identified at the end of the study)</a:t>
          </a:r>
          <a:endParaRPr lang="en-GB" sz="1600">
            <a:effectLst/>
          </a:endParaRPr>
        </a:p>
        <a:p>
          <a:r>
            <a:rPr lang="en-US" sz="1600" u="none" strike="noStrike">
              <a:solidFill>
                <a:schemeClr val="dk1"/>
              </a:solidFill>
              <a:effectLst/>
              <a:latin typeface="+mn-lt"/>
              <a:ea typeface="+mn-ea"/>
              <a:cs typeface="+mn-cs"/>
            </a:rPr>
            <a:t> </a:t>
          </a:r>
          <a:r>
            <a:rPr lang="en-GB" sz="1400">
              <a:solidFill>
                <a:schemeClr val="dk1"/>
              </a:solidFill>
              <a:effectLst/>
              <a:latin typeface="+mn-lt"/>
              <a:ea typeface="+mn-ea"/>
              <a:cs typeface="+mn-cs"/>
            </a:rPr>
            <a:t>- </a:t>
          </a:r>
          <a:r>
            <a:rPr lang="en-GB" sz="1600">
              <a:solidFill>
                <a:schemeClr val="dk1"/>
              </a:solidFill>
              <a:effectLst/>
              <a:latin typeface="+mn-lt"/>
              <a:ea typeface="+mn-ea"/>
              <a:cs typeface="+mn-cs"/>
            </a:rPr>
            <a:t>Unless you are doing hourly recordings of the AGSS system (this project method does not), then the run hours per day will be assumed </a:t>
          </a:r>
          <a:br>
            <a:rPr lang="en-GB" sz="1600">
              <a:solidFill>
                <a:schemeClr val="dk1"/>
              </a:solidFill>
              <a:effectLst/>
              <a:latin typeface="+mn-lt"/>
              <a:ea typeface="+mn-ea"/>
              <a:cs typeface="+mn-cs"/>
            </a:rPr>
          </a:br>
          <a:r>
            <a:rPr lang="en-GB" sz="1600">
              <a:solidFill>
                <a:schemeClr val="dk1"/>
              </a:solidFill>
              <a:effectLst/>
              <a:latin typeface="+mn-lt"/>
              <a:ea typeface="+mn-ea"/>
              <a:cs typeface="+mn-cs"/>
            </a:rPr>
            <a:t>   to be 24 hours. </a:t>
          </a:r>
        </a:p>
        <a:p>
          <a:r>
            <a:rPr lang="en-GB" sz="1600">
              <a:solidFill>
                <a:schemeClr val="dk1"/>
              </a:solidFill>
              <a:effectLst/>
              <a:latin typeface="+mn-lt"/>
              <a:ea typeface="+mn-ea"/>
              <a:cs typeface="+mn-cs"/>
            </a:rPr>
            <a:t> - For ‘occupied run hours’, if the theatre is occupied at 8AM or 8PM, then this will 12 hours. But if they are occupied at both times, then </a:t>
          </a:r>
          <a:br>
            <a:rPr lang="en-GB" sz="1600">
              <a:solidFill>
                <a:schemeClr val="dk1"/>
              </a:solidFill>
              <a:effectLst/>
              <a:latin typeface="+mn-lt"/>
              <a:ea typeface="+mn-ea"/>
              <a:cs typeface="+mn-cs"/>
            </a:rPr>
          </a:br>
          <a:r>
            <a:rPr lang="en-GB" sz="1600">
              <a:solidFill>
                <a:schemeClr val="dk1"/>
              </a:solidFill>
              <a:effectLst/>
              <a:latin typeface="+mn-lt"/>
              <a:ea typeface="+mn-ea"/>
              <a:cs typeface="+mn-cs"/>
            </a:rPr>
            <a:t>   this will be 24 hours. If unoccupied then this will be</a:t>
          </a:r>
          <a:r>
            <a:rPr lang="en-GB" sz="1400">
              <a:solidFill>
                <a:schemeClr val="dk1"/>
              </a:solidFill>
              <a:effectLst/>
              <a:latin typeface="+mn-lt"/>
              <a:ea typeface="+mn-ea"/>
              <a:cs typeface="+mn-cs"/>
            </a:rPr>
            <a:t> </a:t>
          </a:r>
          <a:r>
            <a:rPr lang="en-GB" sz="1600">
              <a:solidFill>
                <a:schemeClr val="dk1"/>
              </a:solidFill>
              <a:effectLst/>
              <a:latin typeface="+mn-lt"/>
              <a:ea typeface="+mn-ea"/>
              <a:cs typeface="+mn-cs"/>
            </a:rPr>
            <a:t>zero. </a:t>
          </a:r>
        </a:p>
        <a:p>
          <a:r>
            <a:rPr lang="en-US" sz="1800" u="none" strike="noStrike">
              <a:solidFill>
                <a:schemeClr val="dk1"/>
              </a:solidFill>
              <a:effectLst/>
              <a:latin typeface="+mn-lt"/>
              <a:ea typeface="+mn-ea"/>
              <a:cs typeface="+mn-cs"/>
            </a:rPr>
            <a:t> </a:t>
          </a:r>
          <a:r>
            <a:rPr lang="en-US" sz="1600" u="none" strike="noStrike">
              <a:solidFill>
                <a:schemeClr val="dk1"/>
              </a:solidFill>
              <a:effectLst/>
              <a:latin typeface="+mn-lt"/>
              <a:ea typeface="+mn-ea"/>
              <a:cs typeface="+mn-cs"/>
            </a:rPr>
            <a:t>- Liaise with Estates to establish:</a:t>
          </a:r>
          <a:endParaRPr lang="en-GB" sz="1600" u="none" strike="noStrike">
            <a:solidFill>
              <a:schemeClr val="dk1"/>
            </a:solidFill>
            <a:effectLst/>
            <a:latin typeface="+mn-lt"/>
            <a:ea typeface="+mn-ea"/>
            <a:cs typeface="+mn-cs"/>
          </a:endParaRPr>
        </a:p>
        <a:p>
          <a:pPr lvl="1" fontAlgn="base"/>
          <a:r>
            <a:rPr lang="en-US" sz="1600" u="none" strike="noStrike">
              <a:solidFill>
                <a:schemeClr val="dk1"/>
              </a:solidFill>
              <a:effectLst/>
              <a:latin typeface="+mn-lt"/>
              <a:ea typeface="+mn-ea"/>
              <a:cs typeface="+mn-cs"/>
            </a:rPr>
            <a:t>(1) kWh per pump</a:t>
          </a:r>
          <a:endParaRPr lang="en-GB" sz="1600" u="none" strike="noStrike">
            <a:solidFill>
              <a:schemeClr val="dk1"/>
            </a:solidFill>
            <a:effectLst/>
            <a:latin typeface="+mn-lt"/>
            <a:ea typeface="+mn-ea"/>
            <a:cs typeface="+mn-cs"/>
          </a:endParaRPr>
        </a:p>
        <a:p>
          <a:pPr lvl="1" fontAlgn="base"/>
          <a:r>
            <a:rPr lang="en-US" sz="1600" u="none" strike="noStrike">
              <a:solidFill>
                <a:schemeClr val="dk1"/>
              </a:solidFill>
              <a:effectLst/>
              <a:latin typeface="+mn-lt"/>
              <a:ea typeface="+mn-ea"/>
              <a:cs typeface="+mn-cs"/>
            </a:rPr>
            <a:t>(2) Cost (£) per kWh</a:t>
          </a:r>
        </a:p>
        <a:p>
          <a:pPr lvl="1" fontAlgn="base"/>
          <a:endParaRPr lang="en-GB" sz="1050" u="none" strike="noStrike">
            <a:solidFill>
              <a:schemeClr val="dk1"/>
            </a:solidFill>
            <a:effectLst/>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lang="en-GB" sz="1200" i="1">
              <a:solidFill>
                <a:schemeClr val="dk1"/>
              </a:solidFill>
              <a:effectLst/>
              <a:latin typeface="+mn-lt"/>
              <a:ea typeface="+mn-ea"/>
              <a:cs typeface="+mn-cs"/>
            </a:rPr>
            <a:t>Note: if there are multiple theatres connected to one AGSS pump i.e. theatres 1,2,3 and 4 connected to AGSS pump 1, and if only one theatre is operating the pump will be on for </a:t>
          </a:r>
          <a:r>
            <a:rPr lang="en-GB" sz="1200" b="1" i="1">
              <a:solidFill>
                <a:schemeClr val="dk1"/>
              </a:solidFill>
              <a:effectLst/>
              <a:latin typeface="+mn-lt"/>
              <a:ea typeface="+mn-ea"/>
              <a:cs typeface="+mn-cs"/>
            </a:rPr>
            <a:t>all</a:t>
          </a:r>
          <a:r>
            <a:rPr lang="en-GB" sz="1200" i="1">
              <a:solidFill>
                <a:schemeClr val="dk1"/>
              </a:solidFill>
              <a:effectLst/>
              <a:latin typeface="+mn-lt"/>
              <a:ea typeface="+mn-ea"/>
              <a:cs typeface="+mn-cs"/>
            </a:rPr>
            <a:t> theatres. Therefore, you are only required to input one data value per AGSS pump in Column F (kWh per pump) i.e. 4kWh for AGSS pump 1 serving theatres 1,2,3 and 4. You do not need to put 4kWh for each theatre. See tab 5 for set example in highlighted green fields. </a:t>
          </a:r>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3. Analyse your baseline data</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a:solidFill>
                <a:schemeClr val="dk1"/>
              </a:solidFill>
              <a:effectLst/>
              <a:latin typeface="+mn-lt"/>
              <a:ea typeface="+mn-ea"/>
              <a:cs typeface="+mn-cs"/>
            </a:rPr>
            <a:t>The data inputted will automatically produce graphs highlighting any safety and environmental concerns. The graphs include:</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Number of pumps </a:t>
          </a:r>
          <a:r>
            <a:rPr lang="en-US" sz="1600" u="sng" strike="noStrike">
              <a:solidFill>
                <a:schemeClr val="dk1"/>
              </a:solidFill>
              <a:effectLst/>
              <a:latin typeface="+mn-lt"/>
              <a:ea typeface="+mn-ea"/>
              <a:cs typeface="+mn-cs"/>
            </a:rPr>
            <a:t>running</a:t>
          </a:r>
          <a:r>
            <a:rPr lang="en-US" sz="1600" u="none" strike="noStrike">
              <a:solidFill>
                <a:schemeClr val="dk1"/>
              </a:solidFill>
              <a:effectLst/>
              <a:latin typeface="+mn-lt"/>
              <a:ea typeface="+mn-ea"/>
              <a:cs typeface="+mn-cs"/>
            </a:rPr>
            <a:t> when the </a:t>
          </a:r>
          <a:r>
            <a:rPr lang="en-US" sz="1600" u="sng" strike="noStrike">
              <a:solidFill>
                <a:schemeClr val="dk1"/>
              </a:solidFill>
              <a:effectLst/>
              <a:latin typeface="+mn-lt"/>
              <a:ea typeface="+mn-ea"/>
              <a:cs typeface="+mn-cs"/>
            </a:rPr>
            <a:t>theatre was not in use.</a:t>
          </a:r>
          <a:r>
            <a:rPr lang="en-US" sz="1600" u="none" strike="noStrike">
              <a:solidFill>
                <a:schemeClr val="dk1"/>
              </a:solidFill>
              <a:effectLst/>
              <a:latin typeface="+mn-lt"/>
              <a:ea typeface="+mn-ea"/>
              <a:cs typeface="+mn-cs"/>
            </a:rPr>
            <a:t>                             </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Number of pumps </a:t>
          </a:r>
          <a:r>
            <a:rPr lang="en-US" sz="1600" u="sng" strike="noStrike">
              <a:solidFill>
                <a:schemeClr val="dk1"/>
              </a:solidFill>
              <a:effectLst/>
              <a:latin typeface="+mn-lt"/>
              <a:ea typeface="+mn-ea"/>
              <a:cs typeface="+mn-cs"/>
            </a:rPr>
            <a:t>not running</a:t>
          </a:r>
          <a:r>
            <a:rPr lang="en-US" sz="1600" u="none" strike="noStrike">
              <a:solidFill>
                <a:schemeClr val="dk1"/>
              </a:solidFill>
              <a:effectLst/>
              <a:latin typeface="+mn-lt"/>
              <a:ea typeface="+mn-ea"/>
              <a:cs typeface="+mn-cs"/>
            </a:rPr>
            <a:t> when the </a:t>
          </a:r>
          <a:r>
            <a:rPr lang="en-US" sz="1600" u="sng" strike="noStrike">
              <a:solidFill>
                <a:schemeClr val="dk1"/>
              </a:solidFill>
              <a:effectLst/>
              <a:latin typeface="+mn-lt"/>
              <a:ea typeface="+mn-ea"/>
              <a:cs typeface="+mn-cs"/>
            </a:rPr>
            <a:t>theatre was in use.</a:t>
          </a:r>
          <a:endParaRPr lang="en-GB" sz="1600" u="none" strike="noStrike">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rPr>
            <a:t>Calculate the environmental impact of inappropriate AGSS running:</a:t>
          </a:r>
          <a:endParaRPr lang="en-GB"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a:solidFill>
                <a:schemeClr val="dk1"/>
              </a:solidFill>
              <a:effectLst/>
              <a:latin typeface="+mn-lt"/>
              <a:ea typeface="+mn-ea"/>
              <a:cs typeface="+mn-cs"/>
            </a:rPr>
            <a:t>The entered data inputted will automatically calculate the estimated annual KgCO2e wastage and the associated economic (£) impact on tab 7 (Baseline Vs Repeat AGSS CO2e)</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With your baseline data, explore options of reducing environmental harm and economic costs with your estates or sustainability department (see below).</a:t>
          </a:r>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4. Implement an occupancy based AGSS system</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600">
              <a:solidFill>
                <a:schemeClr val="dk1"/>
              </a:solidFill>
              <a:effectLst/>
              <a:latin typeface="Helvetica Neue" panose="02000503000000020004" pitchFamily="2" charset="0"/>
              <a:ea typeface="Helvetica Neue" panose="02000503000000020004" pitchFamily="2" charset="0"/>
              <a:cs typeface="Helvetica Neue" panose="02000503000000020004" pitchFamily="2" charset="0"/>
            </a:rPr>
            <a:t> </a:t>
          </a:r>
          <a:endParaRPr lang="en-GB" sz="1600">
            <a:solidFill>
              <a:schemeClr val="dk1"/>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rPr>
            <a:t>In the presence of a passive infrared sensor (PIR):</a:t>
          </a:r>
          <a:endParaRPr lang="en-GB"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Explore the possibility of linking the in-theatre PIR sensor to the AGSS pump. </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A business case can be advocated if the AGSS is off whilst a theatre is in use, hence breaking health and safety guidance. </a:t>
          </a:r>
          <a:endParaRPr lang="en-GB" sz="160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rPr>
            <a:t>In the absence of a PIR sensor:</a:t>
          </a:r>
          <a:endParaRPr lang="en-GB"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An end-of-the-day green checklist can be very effective in engaging theatre and domestic staff. Both groups are essential to engage as </a:t>
          </a:r>
          <a:br>
            <a:rPr lang="en-US" sz="1600" u="none" strike="noStrike">
              <a:solidFill>
                <a:schemeClr val="dk1"/>
              </a:solidFill>
              <a:effectLst/>
              <a:latin typeface="+mn-lt"/>
              <a:ea typeface="+mn-ea"/>
              <a:cs typeface="+mn-cs"/>
            </a:rPr>
          </a:br>
          <a:r>
            <a:rPr lang="en-US" sz="1600" u="none" strike="noStrike">
              <a:solidFill>
                <a:schemeClr val="dk1"/>
              </a:solidFill>
              <a:effectLst/>
              <a:latin typeface="+mn-lt"/>
              <a:ea typeface="+mn-ea"/>
              <a:cs typeface="+mn-cs"/>
            </a:rPr>
            <a:t>   ancillary staff often turn on the lights through the night. </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A green checklist can also include other tasks based on your local need, for example lights, HVAC,</a:t>
          </a:r>
          <a:r>
            <a:rPr lang="en-US" sz="1600" u="none" strike="noStrike" baseline="0">
              <a:solidFill>
                <a:schemeClr val="dk1"/>
              </a:solidFill>
              <a:effectLst/>
              <a:latin typeface="+mn-lt"/>
              <a:ea typeface="+mn-ea"/>
              <a:cs typeface="+mn-cs"/>
            </a:rPr>
            <a:t> </a:t>
          </a:r>
          <a:r>
            <a:rPr lang="en-US" sz="1600" u="none" strike="noStrike">
              <a:solidFill>
                <a:schemeClr val="dk1"/>
              </a:solidFill>
              <a:effectLst/>
              <a:latin typeface="+mn-lt"/>
              <a:ea typeface="+mn-ea"/>
              <a:cs typeface="+mn-cs"/>
            </a:rPr>
            <a:t>AGSS and computers. There are </a:t>
          </a:r>
          <a:br>
            <a:rPr lang="en-US" sz="1600" u="none" strike="noStrike">
              <a:solidFill>
                <a:schemeClr val="dk1"/>
              </a:solidFill>
              <a:effectLst/>
              <a:latin typeface="+mn-lt"/>
              <a:ea typeface="+mn-ea"/>
              <a:cs typeface="+mn-cs"/>
            </a:rPr>
          </a:br>
          <a:r>
            <a:rPr lang="en-US" sz="1600" u="none" strike="noStrike">
              <a:solidFill>
                <a:schemeClr val="dk1"/>
              </a:solidFill>
              <a:effectLst/>
              <a:latin typeface="+mn-lt"/>
              <a:ea typeface="+mn-ea"/>
              <a:cs typeface="+mn-cs"/>
            </a:rPr>
            <a:t>   human factor</a:t>
          </a:r>
          <a:r>
            <a:rPr lang="en-US" sz="1600" u="none" strike="noStrike" baseline="0">
              <a:solidFill>
                <a:schemeClr val="dk1"/>
              </a:solidFill>
              <a:effectLst/>
              <a:latin typeface="+mn-lt"/>
              <a:ea typeface="+mn-ea"/>
              <a:cs typeface="+mn-cs"/>
            </a:rPr>
            <a:t> limitations to this strategy.</a:t>
          </a:r>
          <a:endParaRPr lang="en-GB" sz="1600" u="none" strike="noStrike">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 - Installation of a PIR sensor could be investigated with the sustainability team at your hospital as this is a means of evidencing reduction </a:t>
          </a:r>
          <a:br>
            <a:rPr lang="en-US" sz="1600" u="none" strike="noStrike">
              <a:solidFill>
                <a:schemeClr val="dk1"/>
              </a:solidFill>
              <a:effectLst/>
              <a:latin typeface="+mn-lt"/>
              <a:ea typeface="+mn-ea"/>
              <a:cs typeface="+mn-cs"/>
            </a:rPr>
          </a:br>
          <a:r>
            <a:rPr lang="en-US" sz="1600" u="none" strike="noStrike">
              <a:solidFill>
                <a:schemeClr val="dk1"/>
              </a:solidFill>
              <a:effectLst/>
              <a:latin typeface="+mn-lt"/>
              <a:ea typeface="+mn-ea"/>
              <a:cs typeface="+mn-cs"/>
            </a:rPr>
            <a:t>   of Scope 1 emissions. </a:t>
          </a:r>
          <a:endParaRPr lang="en-GB" sz="160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60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5. Collect post intervention data</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a:solidFill>
                <a:schemeClr val="dk1"/>
              </a:solidFill>
              <a:effectLst/>
              <a:latin typeface="+mn-lt"/>
              <a:ea typeface="+mn-ea"/>
              <a:cs typeface="+mn-cs"/>
            </a:rPr>
            <a:t>Repeat data collection to establish the environmental and financial impact of your intervention.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r>
            <a:rPr lang="en-US" sz="1600">
              <a:solidFill>
                <a:schemeClr val="dk1"/>
              </a:solidFill>
              <a:effectLst/>
              <a:latin typeface="+mn-lt"/>
              <a:ea typeface="+mn-ea"/>
              <a:cs typeface="+mn-cs"/>
            </a:rPr>
            <a:t>Complete the user details tab</a:t>
          </a:r>
          <a:r>
            <a:rPr lang="en-US" sz="1600" baseline="0">
              <a:solidFill>
                <a:schemeClr val="dk1"/>
              </a:solidFill>
              <a:effectLst/>
              <a:latin typeface="+mn-lt"/>
              <a:ea typeface="+mn-ea"/>
              <a:cs typeface="+mn-cs"/>
            </a:rPr>
            <a:t> and then w</a:t>
          </a:r>
          <a:r>
            <a:rPr lang="en-US" sz="1600">
              <a:solidFill>
                <a:schemeClr val="dk1"/>
              </a:solidFill>
              <a:effectLst/>
              <a:latin typeface="+mn-lt"/>
              <a:ea typeface="+mn-ea"/>
              <a:cs typeface="+mn-cs"/>
            </a:rPr>
            <a:t>ith your baseline data, please email your results to </a:t>
          </a:r>
          <a:r>
            <a:rPr lang="en-US" sz="1600" u="sng">
              <a:solidFill>
                <a:schemeClr val="dk1"/>
              </a:solidFill>
              <a:effectLst/>
              <a:latin typeface="+mn-lt"/>
              <a:ea typeface="+mn-ea"/>
              <a:cs typeface="+mn-cs"/>
              <a:hlinkClick xmlns:r="http://schemas.openxmlformats.org/officeDocument/2006/relationships" r:id=""/>
            </a:rPr>
            <a:t>agssproject@sustainablehealthcare.org.uk</a:t>
          </a:r>
          <a:r>
            <a:rPr lang="en-US" sz="1600">
              <a:solidFill>
                <a:schemeClr val="dk1"/>
              </a:solidFill>
              <a:effectLst/>
              <a:latin typeface="+mn-lt"/>
              <a:ea typeface="+mn-ea"/>
              <a:cs typeface="+mn-cs"/>
            </a:rPr>
            <a:t> . Once you have collected your intervention data, please then forward this to us. Your</a:t>
          </a:r>
          <a:r>
            <a:rPr lang="en-US" sz="1600" baseline="0">
              <a:solidFill>
                <a:schemeClr val="dk1"/>
              </a:solidFill>
              <a:effectLst/>
              <a:latin typeface="+mn-lt"/>
              <a:ea typeface="+mn-ea"/>
              <a:cs typeface="+mn-cs"/>
            </a:rPr>
            <a:t> data</a:t>
          </a:r>
          <a:r>
            <a:rPr lang="en-US" sz="1600">
              <a:solidFill>
                <a:schemeClr val="dk1"/>
              </a:solidFill>
              <a:effectLst/>
              <a:latin typeface="+mn-lt"/>
              <a:ea typeface="+mn-ea"/>
              <a:cs typeface="+mn-cs"/>
            </a:rPr>
            <a:t> can then be a part of a larger pool</a:t>
          </a:r>
          <a:r>
            <a:rPr lang="en-US" sz="1600" baseline="0">
              <a:solidFill>
                <a:schemeClr val="dk1"/>
              </a:solidFill>
              <a:effectLst/>
              <a:latin typeface="+mn-lt"/>
              <a:ea typeface="+mn-ea"/>
              <a:cs typeface="+mn-cs"/>
            </a:rPr>
            <a:t> enabling us to </a:t>
          </a:r>
          <a:r>
            <a:rPr lang="en-US" sz="1600">
              <a:solidFill>
                <a:schemeClr val="dk1"/>
              </a:solidFill>
              <a:effectLst/>
              <a:latin typeface="+mn-lt"/>
              <a:ea typeface="+mn-ea"/>
              <a:cs typeface="+mn-cs"/>
            </a:rPr>
            <a:t>share learning.</a:t>
          </a:r>
          <a:endParaRPr lang="en-US" sz="1600" baseline="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a:r>
            <a:rPr lang="en-US"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rPr>
            <a:t>A Sustainable Quality Improvement approach</a:t>
          </a:r>
          <a:endParaRPr lang="en-GB" sz="1600" b="1">
            <a:solidFill>
              <a:schemeClr val="accent5">
                <a:lumMod val="60000"/>
                <a:lumOff val="4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a:solidFill>
                <a:schemeClr val="dk1"/>
              </a:solidFill>
              <a:effectLst/>
              <a:latin typeface="+mn-lt"/>
              <a:ea typeface="+mn-ea"/>
              <a:cs typeface="+mn-cs"/>
            </a:rPr>
            <a:t>Best practise suggests re-engaging with your theatre and ancillary staff to review progress achieves the</a:t>
          </a:r>
          <a:r>
            <a:rPr lang="en-US" sz="1600" baseline="0">
              <a:solidFill>
                <a:schemeClr val="dk1"/>
              </a:solidFill>
              <a:effectLst/>
              <a:latin typeface="+mn-lt"/>
              <a:ea typeface="+mn-ea"/>
              <a:cs typeface="+mn-cs"/>
            </a:rPr>
            <a:t> best outcomes.</a:t>
          </a:r>
          <a:r>
            <a:rPr lang="en-US" sz="1600">
              <a:solidFill>
                <a:schemeClr val="dk1"/>
              </a:solidFill>
              <a:effectLst/>
              <a:latin typeface="+mn-lt"/>
              <a:ea typeface="+mn-ea"/>
              <a:cs typeface="+mn-cs"/>
            </a:rPr>
            <a:t> More details at </a:t>
          </a:r>
          <a:r>
            <a:rPr lang="en-US" sz="1600" u="sng">
              <a:solidFill>
                <a:schemeClr val="dk1"/>
              </a:solidFill>
              <a:effectLst/>
              <a:latin typeface="+mn-lt"/>
              <a:ea typeface="+mn-ea"/>
              <a:cs typeface="+mn-cs"/>
              <a:hlinkClick xmlns:r="http://schemas.openxmlformats.org/officeDocument/2006/relationships" r:id=""/>
            </a:rPr>
            <a:t>Step-by-step guide | Centre for Sustainab (susqi.org)</a:t>
          </a:r>
          <a:endParaRPr lang="en-GB" sz="16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pPr lvl="0"/>
          <a:r>
            <a:rPr lang="en-US"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rPr>
            <a:t>Disseminate results/learning </a:t>
          </a:r>
          <a:endParaRPr lang="en-GB" sz="1400" b="1">
            <a:solidFill>
              <a:schemeClr val="accent5">
                <a:lumMod val="40000"/>
                <a:lumOff val="60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600">
              <a:solidFill>
                <a:schemeClr val="dk1"/>
              </a:solidFill>
              <a:effectLst/>
              <a:latin typeface="+mn-lt"/>
              <a:ea typeface="+mn-ea"/>
              <a:cs typeface="+mn-cs"/>
            </a:rPr>
            <a:t>Disseminate your results and learning through team/unit/trust/board/professional </a:t>
          </a:r>
          <a:r>
            <a:rPr lang="en-US" sz="1600" u="none">
              <a:solidFill>
                <a:schemeClr val="dk1"/>
              </a:solidFill>
              <a:effectLst/>
              <a:latin typeface="+mn-lt"/>
              <a:ea typeface="+mn-ea"/>
              <a:cs typeface="+mn-cs"/>
            </a:rPr>
            <a:t>networks </a:t>
          </a:r>
          <a:r>
            <a:rPr lang="en-US" sz="1600" u="none">
              <a:solidFill>
                <a:sysClr val="windowText" lastClr="000000"/>
              </a:solidFill>
              <a:effectLst/>
              <a:latin typeface="+mn-lt"/>
              <a:ea typeface="+mn-ea"/>
              <a:cs typeface="+mn-cs"/>
            </a:rPr>
            <a:t>eg </a:t>
          </a:r>
          <a:r>
            <a:rPr lang="en-US" sz="1600" i="1" u="none">
              <a:solidFill>
                <a:sysClr val="windowText" lastClr="000000"/>
              </a:solidFill>
              <a:effectLst/>
              <a:latin typeface="+mn-lt"/>
              <a:ea typeface="+mn-ea"/>
              <a:cs typeface="+mn-cs"/>
            </a:rPr>
            <a:t>Sustainable Operating Theatres</a:t>
          </a:r>
          <a:r>
            <a:rPr lang="en-US" sz="1600" i="1" u="none" baseline="0">
              <a:solidFill>
                <a:sysClr val="windowText" lastClr="000000"/>
              </a:solidFill>
              <a:effectLst/>
              <a:latin typeface="+mn-lt"/>
              <a:ea typeface="+mn-ea"/>
              <a:cs typeface="+mn-cs"/>
            </a:rPr>
            <a:t> </a:t>
          </a:r>
          <a:r>
            <a:rPr lang="en-US" sz="1600" u="none" baseline="0">
              <a:solidFill>
                <a:sysClr val="windowText" lastClr="000000"/>
              </a:solidFill>
              <a:effectLst/>
              <a:latin typeface="+mn-lt"/>
              <a:ea typeface="+mn-ea"/>
              <a:cs typeface="+mn-cs"/>
            </a:rPr>
            <a:t>www.sustainablehealthcare.org.uk </a:t>
          </a:r>
          <a:endParaRPr lang="en-GB" sz="1600" u="none">
            <a:solidFill>
              <a:sysClr val="windowText" lastClr="000000"/>
            </a:solidFill>
            <a:effectLst/>
            <a:latin typeface="+mn-lt"/>
            <a:ea typeface="+mn-ea"/>
            <a:cs typeface="+mn-cs"/>
          </a:endParaRPr>
        </a:p>
        <a:p>
          <a:r>
            <a:rPr lang="en-US" sz="16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600" i="1">
              <a:solidFill>
                <a:schemeClr val="dk1"/>
              </a:solidFill>
              <a:effectLst/>
              <a:latin typeface="+mn-lt"/>
              <a:ea typeface="+mn-ea"/>
              <a:cs typeface="+mn-cs"/>
            </a:rPr>
            <a:t>Thanks to Dr Samantha Shinde, Consultant Anaesthetist, North Bristol Trust</a:t>
          </a:r>
        </a:p>
        <a:p>
          <a:pPr marL="0" marR="0" lvl="0" indent="0" defTabSz="914400" eaLnBrk="1" fontAlgn="auto" latinLnBrk="0" hangingPunct="1">
            <a:lnSpc>
              <a:spcPct val="100000"/>
            </a:lnSpc>
            <a:spcBef>
              <a:spcPts val="0"/>
            </a:spcBef>
            <a:spcAft>
              <a:spcPts val="0"/>
            </a:spcAft>
            <a:buClrTx/>
            <a:buSzTx/>
            <a:buFontTx/>
            <a:buNone/>
            <a:tabLst/>
            <a:defRPr/>
          </a:pPr>
          <a:endParaRPr lang="en-GB" sz="1200" i="1">
            <a:solidFill>
              <a:schemeClr val="dk1"/>
            </a:solidFill>
            <a:effectLst/>
            <a:latin typeface="+mn-lt"/>
            <a:ea typeface="+mn-ea"/>
            <a:cs typeface="+mn-cs"/>
          </a:endParaRPr>
        </a:p>
        <a:p>
          <a:r>
            <a:rPr lang="en-GB" sz="1600" b="1">
              <a:solidFill>
                <a:schemeClr val="dk1"/>
              </a:solidFill>
              <a:effectLst/>
              <a:latin typeface="+mn-lt"/>
              <a:ea typeface="+mn-ea"/>
              <a:cs typeface="+mn-cs"/>
            </a:rPr>
            <a:t>Dr Jason Gandhi</a:t>
          </a:r>
          <a:endParaRPr lang="en-GB" sz="1600">
            <a:solidFill>
              <a:schemeClr val="dk1"/>
            </a:solidFill>
            <a:effectLst/>
            <a:latin typeface="+mn-lt"/>
            <a:ea typeface="+mn-ea"/>
            <a:cs typeface="+mn-cs"/>
          </a:endParaRPr>
        </a:p>
        <a:p>
          <a:r>
            <a:rPr lang="en-GB" sz="1600" i="1">
              <a:solidFill>
                <a:schemeClr val="dk1"/>
              </a:solidFill>
              <a:effectLst/>
              <a:latin typeface="+mn-lt"/>
              <a:ea typeface="+mn-ea"/>
              <a:cs typeface="+mn-cs"/>
            </a:rPr>
            <a:t>Association of Anaesthesists and Centre for Sustainable Healthcare fellow in environmentally sustainable anaesthesia</a:t>
          </a:r>
          <a:endParaRPr lang="en-GB" sz="1600">
            <a:solidFill>
              <a:schemeClr val="dk1"/>
            </a:solidFill>
            <a:effectLst/>
            <a:latin typeface="+mn-lt"/>
            <a:ea typeface="+mn-ea"/>
            <a:cs typeface="+mn-cs"/>
          </a:endParaRPr>
        </a:p>
        <a:p>
          <a:r>
            <a:rPr lang="en-GB" sz="1600" u="sng">
              <a:solidFill>
                <a:schemeClr val="dk1"/>
              </a:solidFill>
              <a:effectLst/>
              <a:latin typeface="+mn-lt"/>
              <a:ea typeface="+mn-ea"/>
              <a:cs typeface="+mn-cs"/>
              <a:hlinkClick xmlns:r="http://schemas.openxmlformats.org/officeDocument/2006/relationships" r:id=""/>
            </a:rPr>
            <a:t>Jason.gandhi@nhs.net</a:t>
          </a:r>
          <a:endParaRPr lang="en-GB" sz="1600">
            <a:solidFill>
              <a:schemeClr val="dk1"/>
            </a:solidFill>
            <a:effectLst/>
            <a:latin typeface="+mn-lt"/>
            <a:ea typeface="+mn-ea"/>
            <a:cs typeface="+mn-cs"/>
          </a:endParaRPr>
        </a:p>
        <a:p>
          <a:r>
            <a:rPr lang="en-GB" sz="1600">
              <a:solidFill>
                <a:schemeClr val="dk1"/>
              </a:solidFill>
              <a:effectLst/>
              <a:latin typeface="+mn-lt"/>
              <a:ea typeface="+mn-ea"/>
              <a:cs typeface="+mn-cs"/>
            </a:rPr>
            <a:t> </a:t>
          </a:r>
        </a:p>
        <a:p>
          <a:r>
            <a:rPr lang="en-GB" sz="1600" b="1">
              <a:solidFill>
                <a:schemeClr val="dk1"/>
              </a:solidFill>
              <a:effectLst/>
              <a:latin typeface="+mn-lt"/>
              <a:ea typeface="+mn-ea"/>
              <a:cs typeface="+mn-cs"/>
            </a:rPr>
            <a:t>Dr John Hickman</a:t>
          </a:r>
          <a:endParaRPr lang="en-GB" sz="1600">
            <a:solidFill>
              <a:schemeClr val="dk1"/>
            </a:solidFill>
            <a:effectLst/>
            <a:latin typeface="+mn-lt"/>
            <a:ea typeface="+mn-ea"/>
            <a:cs typeface="+mn-cs"/>
          </a:endParaRPr>
        </a:p>
        <a:p>
          <a:r>
            <a:rPr lang="en-GB" sz="1600" i="1">
              <a:solidFill>
                <a:schemeClr val="dk1"/>
              </a:solidFill>
              <a:effectLst/>
              <a:latin typeface="+mn-lt"/>
              <a:ea typeface="+mn-ea"/>
              <a:cs typeface="+mn-cs"/>
            </a:rPr>
            <a:t>ST Anaesthesia</a:t>
          </a:r>
          <a:endParaRPr lang="en-GB" sz="1600">
            <a:solidFill>
              <a:schemeClr val="dk1"/>
            </a:solidFill>
            <a:effectLst/>
            <a:latin typeface="+mn-lt"/>
            <a:ea typeface="+mn-ea"/>
            <a:cs typeface="+mn-cs"/>
          </a:endParaRPr>
        </a:p>
        <a:p>
          <a:r>
            <a:rPr lang="en-GB" sz="1600" i="1">
              <a:solidFill>
                <a:schemeClr val="dk1"/>
              </a:solidFill>
              <a:effectLst/>
              <a:latin typeface="+mn-lt"/>
              <a:ea typeface="+mn-ea"/>
              <a:cs typeface="+mn-cs"/>
            </a:rPr>
            <a:t>Trainee Network Lead S.E.A.S.N</a:t>
          </a:r>
          <a:endParaRPr lang="en-GB" sz="1600">
            <a:solidFill>
              <a:schemeClr val="dk1"/>
            </a:solidFill>
            <a:effectLst/>
            <a:latin typeface="+mn-lt"/>
            <a:ea typeface="+mn-ea"/>
            <a:cs typeface="+mn-cs"/>
          </a:endParaRPr>
        </a:p>
        <a:p>
          <a:r>
            <a:rPr lang="en-GB" sz="1600" u="sng">
              <a:solidFill>
                <a:schemeClr val="dk1"/>
              </a:solidFill>
              <a:effectLst/>
              <a:latin typeface="+mn-lt"/>
              <a:ea typeface="+mn-ea"/>
              <a:cs typeface="+mn-cs"/>
              <a:hlinkClick xmlns:r="http://schemas.openxmlformats.org/officeDocument/2006/relationships" r:id=""/>
            </a:rPr>
            <a:t>jphickman@doctors.org.uk</a:t>
          </a:r>
          <a:endParaRPr lang="en-GB"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chemeClr val="dk1"/>
            </a:solidFill>
            <a:effectLst/>
            <a:latin typeface="+mn-lt"/>
            <a:ea typeface="+mn-ea"/>
            <a:cs typeface="+mn-cs"/>
          </a:endParaRP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050">
            <a:solidFill>
              <a:schemeClr val="dk1"/>
            </a:solidFill>
            <a:effectLst/>
            <a:latin typeface="+mn-lt"/>
            <a:ea typeface="+mn-ea"/>
            <a:cs typeface="+mn-cs"/>
          </a:endParaRPr>
        </a:p>
        <a:p>
          <a:r>
            <a:rPr lang="en-US" sz="1600" b="1">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rPr>
            <a:t>References</a:t>
          </a:r>
          <a:endParaRPr lang="en-GB" sz="1600">
            <a:solidFill>
              <a:schemeClr val="accent5">
                <a:lumMod val="75000"/>
              </a:schemeClr>
            </a:solidFill>
            <a:effectLst/>
            <a:latin typeface="Helvetica Neue" panose="02000503000000020004" pitchFamily="2" charset="0"/>
            <a:ea typeface="Helvetica Neue" panose="02000503000000020004" pitchFamily="2" charset="0"/>
            <a:cs typeface="Helvetica Neue" panose="02000503000000020004" pitchFamily="2" charset="0"/>
          </a:endParaRPr>
        </a:p>
        <a:p>
          <a:r>
            <a:rPr lang="en-US" sz="1100">
              <a:solidFill>
                <a:schemeClr val="dk1"/>
              </a:solidFill>
              <a:effectLst/>
              <a:latin typeface="+mn-lt"/>
              <a:ea typeface="+mn-ea"/>
              <a:cs typeface="+mn-cs"/>
            </a:rPr>
            <a:t> </a:t>
          </a:r>
          <a:endParaRPr lang="en-GB" sz="1600">
            <a:solidFill>
              <a:schemeClr val="dk1"/>
            </a:solidFill>
            <a:effectLst/>
            <a:latin typeface="+mn-lt"/>
            <a:ea typeface="+mn-ea"/>
            <a:cs typeface="+mn-cs"/>
          </a:endParaRPr>
        </a:p>
        <a:p>
          <a:pPr lvl="0" fontAlgn="base"/>
          <a:r>
            <a:rPr lang="en-US" sz="1600" u="none" strike="noStrike">
              <a:solidFill>
                <a:schemeClr val="dk1"/>
              </a:solidFill>
              <a:effectLst/>
              <a:latin typeface="+mn-lt"/>
              <a:ea typeface="+mn-ea"/>
              <a:cs typeface="+mn-cs"/>
            </a:rPr>
            <a:t>[1] MacNeill, A. J., Lillywhite, R., &amp; Brown, C. J. (2017). The impact of surgery on global climate: a carbon footprinting study of operating theatres in three health systems. The Lancet Planetary Health, 1(9), e381-e388.</a:t>
          </a:r>
          <a:r>
            <a:rPr lang="en-US" sz="1600" i="1" u="none" strike="noStrike">
              <a:solidFill>
                <a:schemeClr val="dk1"/>
              </a:solidFill>
              <a:effectLst/>
              <a:latin typeface="+mn-lt"/>
              <a:ea typeface="+mn-ea"/>
              <a:cs typeface="+mn-cs"/>
            </a:rPr>
            <a:t> </a:t>
          </a:r>
          <a:endParaRPr lang="en-GB" sz="160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a:p>
          <a:pPr lvl="0" fontAlgn="base"/>
          <a:r>
            <a:rPr lang="en-US" sz="1600" i="1" u="none" strike="noStrike">
              <a:solidFill>
                <a:schemeClr val="dk1"/>
              </a:solidFill>
              <a:effectLst/>
              <a:latin typeface="+mn-lt"/>
              <a:ea typeface="+mn-ea"/>
              <a:cs typeface="+mn-cs"/>
            </a:rPr>
            <a:t>[2</a:t>
          </a:r>
          <a:r>
            <a:rPr lang="en-US" sz="1600" i="0" u="none" strike="noStrike">
              <a:solidFill>
                <a:schemeClr val="dk1"/>
              </a:solidFill>
              <a:effectLst/>
              <a:latin typeface="+mn-lt"/>
              <a:ea typeface="+mn-ea"/>
              <a:cs typeface="+mn-cs"/>
            </a:rPr>
            <a:t>] Britain, G. (2011). EH40/2005 Workplace Exposure Limits: Containing the List of Workplace Exposure Limits for Use with the Control of Substances Hazardous to Health Regulations 2002 (as Amended). HSE Books.</a:t>
          </a:r>
          <a:endParaRPr lang="en-GB" sz="1600" i="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 </a:t>
          </a:r>
          <a:endParaRPr lang="en-GB" sz="1600">
            <a:solidFill>
              <a:schemeClr val="dk1"/>
            </a:solidFill>
            <a:effectLst/>
            <a:latin typeface="+mn-lt"/>
            <a:ea typeface="+mn-ea"/>
            <a:cs typeface="+mn-cs"/>
          </a:endParaRPr>
        </a:p>
      </xdr:txBody>
    </xdr:sp>
    <xdr:clientData/>
  </xdr:twoCellAnchor>
  <xdr:twoCellAnchor>
    <xdr:from>
      <xdr:col>10</xdr:col>
      <xdr:colOff>558800</xdr:colOff>
      <xdr:row>3</xdr:row>
      <xdr:rowOff>38100</xdr:rowOff>
    </xdr:from>
    <xdr:to>
      <xdr:col>15</xdr:col>
      <xdr:colOff>315546</xdr:colOff>
      <xdr:row>12</xdr:row>
      <xdr:rowOff>127000</xdr:rowOff>
    </xdr:to>
    <xdr:pic>
      <xdr:nvPicPr>
        <xdr:cNvPr id="3" name="Picture 1" descr="Text&#10;&#10;Description automatically generated">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3800" y="609600"/>
          <a:ext cx="3884246" cy="180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463550</xdr:colOff>
      <xdr:row>1</xdr:row>
      <xdr:rowOff>95250</xdr:rowOff>
    </xdr:from>
    <xdr:to>
      <xdr:col>6</xdr:col>
      <xdr:colOff>196850</xdr:colOff>
      <xdr:row>13</xdr:row>
      <xdr:rowOff>96026</xdr:rowOff>
    </xdr:to>
    <xdr:pic>
      <xdr:nvPicPr>
        <xdr:cNvPr id="4" name="Picture 3" descr="Text&#10;&#10;Description automatically generated with medium confidenc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14550" y="285750"/>
          <a:ext cx="3035300" cy="2286776"/>
        </a:xfrm>
        <a:prstGeom prst="rect">
          <a:avLst/>
        </a:prstGeom>
        <a:noFill/>
        <a:ln>
          <a:noFill/>
        </a:ln>
      </xdr:spPr>
    </xdr:pic>
    <xdr:clientData/>
  </xdr:twoCellAnchor>
  <xdr:twoCellAnchor editAs="oneCell">
    <xdr:from>
      <xdr:col>0</xdr:col>
      <xdr:colOff>374650</xdr:colOff>
      <xdr:row>2</xdr:row>
      <xdr:rowOff>75352</xdr:rowOff>
    </xdr:from>
    <xdr:to>
      <xdr:col>2</xdr:col>
      <xdr:colOff>565150</xdr:colOff>
      <xdr:row>12</xdr:row>
      <xdr:rowOff>91632</xdr:rowOff>
    </xdr:to>
    <xdr:pic>
      <xdr:nvPicPr>
        <xdr:cNvPr id="5" name="Picture 4" descr="Hom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4650" y="456352"/>
          <a:ext cx="1841500" cy="1921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542925</xdr:colOff>
          <xdr:row>20</xdr:row>
          <xdr:rowOff>47625</xdr:rowOff>
        </xdr:from>
        <xdr:to>
          <xdr:col>0</xdr:col>
          <xdr:colOff>5905500</xdr:colOff>
          <xdr:row>25</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300" b="0" i="0" u="none" strike="noStrike" baseline="0">
                  <a:solidFill>
                    <a:srgbClr val="000000"/>
                  </a:solidFill>
                  <a:latin typeface="Lucida Grande"/>
                </a:rPr>
                <a:t>You are happy the data will be presented on a public facing webpage/published on a named basis alongside other trusts/units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23</xdr:row>
          <xdr:rowOff>152400</xdr:rowOff>
        </xdr:from>
        <xdr:to>
          <xdr:col>0</xdr:col>
          <xdr:colOff>5381625</xdr:colOff>
          <xdr:row>31</xdr:row>
          <xdr:rowOff>85725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300" b="0" i="0" u="none" strike="noStrike" baseline="0">
                  <a:solidFill>
                    <a:srgbClr val="000000"/>
                  </a:solidFill>
                  <a:latin typeface="Lucida Grande"/>
                </a:rPr>
                <a:t>You are happy the data will be presented on a public facing webpage on an anonymous basis but alongside a list of participating trusts so credit can be given. To help protect anonymity, we would only publish names if there were more than 5 trusts.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31</xdr:row>
          <xdr:rowOff>9525</xdr:rowOff>
        </xdr:from>
        <xdr:to>
          <xdr:col>0</xdr:col>
          <xdr:colOff>5257800</xdr:colOff>
          <xdr:row>35</xdr:row>
          <xdr:rowOff>76200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300" b="0" i="0" u="none" strike="noStrike" baseline="0">
                  <a:solidFill>
                    <a:srgbClr val="000000"/>
                  </a:solidFill>
                  <a:latin typeface="Lucida Grande"/>
                </a:rPr>
                <a:t>You are happy the data will be presented on an anonymous basis only  </a:t>
              </a:r>
            </a:p>
          </xdr:txBody>
        </xdr:sp>
        <xdr:clientData/>
      </xdr:twoCellAnchor>
    </mc:Choice>
    <mc:Fallback/>
  </mc:AlternateContent>
  <xdr:twoCellAnchor editAs="oneCell">
    <xdr:from>
      <xdr:col>0</xdr:col>
      <xdr:colOff>190500</xdr:colOff>
      <xdr:row>1</xdr:row>
      <xdr:rowOff>177800</xdr:rowOff>
    </xdr:from>
    <xdr:to>
      <xdr:col>0</xdr:col>
      <xdr:colOff>1689100</xdr:colOff>
      <xdr:row>10</xdr:row>
      <xdr:rowOff>26824</xdr:rowOff>
    </xdr:to>
    <xdr:pic>
      <xdr:nvPicPr>
        <xdr:cNvPr id="5" name="Picture 4" descr="Hom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68300"/>
          <a:ext cx="1498600" cy="1563524"/>
        </a:xfrm>
        <a:prstGeom prst="rect">
          <a:avLst/>
        </a:prstGeom>
        <a:noFill/>
        <a:ln>
          <a:noFill/>
        </a:ln>
      </xdr:spPr>
    </xdr:pic>
    <xdr:clientData/>
  </xdr:twoCellAnchor>
  <xdr:twoCellAnchor editAs="oneCell">
    <xdr:from>
      <xdr:col>0</xdr:col>
      <xdr:colOff>1803400</xdr:colOff>
      <xdr:row>0</xdr:row>
      <xdr:rowOff>0</xdr:rowOff>
    </xdr:from>
    <xdr:to>
      <xdr:col>0</xdr:col>
      <xdr:colOff>4838700</xdr:colOff>
      <xdr:row>11</xdr:row>
      <xdr:rowOff>120650</xdr:rowOff>
    </xdr:to>
    <xdr:pic>
      <xdr:nvPicPr>
        <xdr:cNvPr id="6" name="Picture 5" descr="Text&#10;&#10;Description automatically generated with medium confidenc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3400" y="0"/>
          <a:ext cx="3035300" cy="2146300"/>
        </a:xfrm>
        <a:prstGeom prst="rect">
          <a:avLst/>
        </a:prstGeom>
        <a:noFill/>
        <a:ln>
          <a:noFill/>
        </a:ln>
      </xdr:spPr>
    </xdr:pic>
    <xdr:clientData/>
  </xdr:twoCellAnchor>
  <xdr:twoCellAnchor>
    <xdr:from>
      <xdr:col>0</xdr:col>
      <xdr:colOff>5207000</xdr:colOff>
      <xdr:row>0</xdr:row>
      <xdr:rowOff>165100</xdr:rowOff>
    </xdr:from>
    <xdr:to>
      <xdr:col>1</xdr:col>
      <xdr:colOff>2055446</xdr:colOff>
      <xdr:row>10</xdr:row>
      <xdr:rowOff>63500</xdr:rowOff>
    </xdr:to>
    <xdr:pic>
      <xdr:nvPicPr>
        <xdr:cNvPr id="7" name="Picture 1" descr="Text&#10;&#10;Description automatically generated">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7000" y="165100"/>
          <a:ext cx="3884246" cy="180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2</xdr:row>
      <xdr:rowOff>158750</xdr:rowOff>
    </xdr:from>
    <xdr:to>
      <xdr:col>17</xdr:col>
      <xdr:colOff>342900</xdr:colOff>
      <xdr:row>24</xdr:row>
      <xdr:rowOff>190500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209550</xdr:colOff>
      <xdr:row>2</xdr:row>
      <xdr:rowOff>158750</xdr:rowOff>
    </xdr:from>
    <xdr:to>
      <xdr:col>17</xdr:col>
      <xdr:colOff>342900</xdr:colOff>
      <xdr:row>24</xdr:row>
      <xdr:rowOff>190500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2</xdr:row>
      <xdr:rowOff>158750</xdr:rowOff>
    </xdr:from>
    <xdr:to>
      <xdr:col>17</xdr:col>
      <xdr:colOff>342900</xdr:colOff>
      <xdr:row>24</xdr:row>
      <xdr:rowOff>190500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209550</xdr:colOff>
      <xdr:row>2</xdr:row>
      <xdr:rowOff>158750</xdr:rowOff>
    </xdr:from>
    <xdr:to>
      <xdr:col>17</xdr:col>
      <xdr:colOff>342900</xdr:colOff>
      <xdr:row>24</xdr:row>
      <xdr:rowOff>190500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9</xdr:row>
      <xdr:rowOff>50800</xdr:rowOff>
    </xdr:from>
    <xdr:to>
      <xdr:col>8</xdr:col>
      <xdr:colOff>673100</xdr:colOff>
      <xdr:row>33</xdr:row>
      <xdr:rowOff>139700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6350</xdr:colOff>
      <xdr:row>9</xdr:row>
      <xdr:rowOff>12700</xdr:rowOff>
    </xdr:from>
    <xdr:to>
      <xdr:col>18</xdr:col>
      <xdr:colOff>546100</xdr:colOff>
      <xdr:row>34</xdr:row>
      <xdr:rowOff>0</xdr:rowOff>
    </xdr:to>
    <xdr:graphicFrame macro="">
      <xdr:nvGraphicFramePr>
        <xdr:cNvPr id="3" name="Chart 2">
          <a:extLst>
            <a:ext uri="{FF2B5EF4-FFF2-40B4-BE49-F238E27FC236}">
              <a16:creationId xmlns:a16="http://schemas.microsoft.com/office/drawing/2014/main" id="{00000000-0008-0000-0A00-000003000000}"/>
            </a:ext>
            <a:ext uri="{147F2762-F138-4A5C-976F-8EAC2B608ADB}">
              <a16:predDERef xmlns:a16="http://schemas.microsoft.com/office/drawing/2014/main" pre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opLeftCell="A151" zoomScale="70" zoomScaleNormal="70" workbookViewId="0">
      <selection activeCell="Q75" sqref="Q75"/>
    </sheetView>
  </sheetViews>
  <sheetFormatPr defaultColWidth="10.710937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P35"/>
  <sheetViews>
    <sheetView tabSelected="1" zoomScale="70" zoomScaleNormal="70" workbookViewId="0">
      <selection activeCell="F28" sqref="F28"/>
    </sheetView>
  </sheetViews>
  <sheetFormatPr defaultColWidth="8.85546875" defaultRowHeight="15"/>
  <cols>
    <col min="1" max="1" width="17.85546875" style="31" customWidth="1"/>
    <col min="2" max="2" width="18.140625" style="31" customWidth="1"/>
    <col min="3" max="3" width="22.85546875" style="31" bestFit="1" customWidth="1"/>
    <col min="4" max="4" width="24.42578125" style="31" bestFit="1" customWidth="1"/>
    <col min="5" max="5" width="32.42578125" style="89" bestFit="1" customWidth="1"/>
    <col min="6" max="6" width="18.5703125" style="31" bestFit="1" customWidth="1"/>
    <col min="7" max="7" width="14.85546875" style="89" bestFit="1" customWidth="1"/>
    <col min="8" max="8" width="21" style="59" bestFit="1" customWidth="1"/>
    <col min="9" max="9" width="20" style="90" bestFit="1" customWidth="1"/>
    <col min="10" max="10" width="37.42578125" style="31" bestFit="1" customWidth="1"/>
    <col min="11" max="11" width="23.5703125" style="89" bestFit="1" customWidth="1"/>
    <col min="12" max="12" width="33" style="89" bestFit="1" customWidth="1"/>
    <col min="13" max="13" width="34.42578125" style="89" bestFit="1" customWidth="1"/>
    <col min="14" max="14" width="22.42578125" style="31" customWidth="1"/>
    <col min="15" max="15" width="32.85546875" style="89" bestFit="1" customWidth="1"/>
    <col min="16" max="16" width="10.140625" style="89" bestFit="1" customWidth="1"/>
    <col min="17" max="16384" width="8.85546875" style="89"/>
  </cols>
  <sheetData>
    <row r="1" spans="1:16" ht="20.25" thickBot="1">
      <c r="A1" s="57" t="s">
        <v>51</v>
      </c>
      <c r="H1" s="31"/>
      <c r="I1" s="89"/>
    </row>
    <row r="2" spans="1:16" ht="16.5" thickTop="1" thickBot="1">
      <c r="A2" s="121" t="s">
        <v>18</v>
      </c>
      <c r="H2" s="31"/>
      <c r="I2" s="89"/>
    </row>
    <row r="3" spans="1:16" ht="16.5" thickTop="1" thickBot="1"/>
    <row r="4" spans="1:16" s="95" customFormat="1" ht="15.75" thickBot="1">
      <c r="A4" s="62" t="s">
        <v>0</v>
      </c>
      <c r="B4" s="62" t="s">
        <v>15</v>
      </c>
      <c r="C4" s="62" t="s">
        <v>4</v>
      </c>
      <c r="D4" s="62" t="s">
        <v>9</v>
      </c>
      <c r="E4" s="92" t="s">
        <v>8</v>
      </c>
      <c r="F4" s="62" t="s">
        <v>57</v>
      </c>
      <c r="G4" s="92" t="s">
        <v>1</v>
      </c>
      <c r="H4" s="63" t="s">
        <v>58</v>
      </c>
      <c r="I4" s="93" t="s">
        <v>2</v>
      </c>
      <c r="J4" s="62" t="s">
        <v>10</v>
      </c>
      <c r="K4" s="92" t="s">
        <v>5</v>
      </c>
      <c r="L4" s="92" t="s">
        <v>11</v>
      </c>
      <c r="M4" s="94" t="s">
        <v>13</v>
      </c>
      <c r="N4" s="30"/>
    </row>
    <row r="5" spans="1:16">
      <c r="A5" s="65" t="s">
        <v>59</v>
      </c>
      <c r="B5" s="65">
        <v>37</v>
      </c>
      <c r="C5" s="65">
        <v>24</v>
      </c>
      <c r="D5" s="65">
        <v>12</v>
      </c>
      <c r="E5" s="96">
        <f>24-D5</f>
        <v>12</v>
      </c>
      <c r="F5" s="65">
        <v>5</v>
      </c>
      <c r="G5" s="96">
        <f t="shared" ref="G5:G28" si="0">SUM(F5*C5)*365</f>
        <v>43800</v>
      </c>
      <c r="H5" s="66">
        <v>0.05</v>
      </c>
      <c r="I5" s="97">
        <f>SUM(G5*H5)</f>
        <v>2190</v>
      </c>
      <c r="J5" s="67">
        <v>0.21232999999999999</v>
      </c>
      <c r="K5" s="99">
        <f>G5*J5</f>
        <v>9300.0540000000001</v>
      </c>
      <c r="L5" s="100">
        <f>SUM((J5*F5)*(E5*365))</f>
        <v>4650.027</v>
      </c>
      <c r="M5" s="101">
        <f>SUM(E5*F5*H5)*365</f>
        <v>1095</v>
      </c>
    </row>
    <row r="6" spans="1:16">
      <c r="A6" s="65" t="s">
        <v>60</v>
      </c>
      <c r="B6" s="65">
        <v>38</v>
      </c>
      <c r="C6" s="65">
        <v>24</v>
      </c>
      <c r="D6" s="65">
        <v>0</v>
      </c>
      <c r="E6" s="96">
        <f>24-D6</f>
        <v>24</v>
      </c>
      <c r="F6" s="65">
        <v>5</v>
      </c>
      <c r="G6" s="96">
        <f t="shared" si="0"/>
        <v>43800</v>
      </c>
      <c r="H6" s="66">
        <v>0.05</v>
      </c>
      <c r="I6" s="97">
        <f>SUM(G6*H6)</f>
        <v>2190</v>
      </c>
      <c r="J6" s="67">
        <v>0.21232999999999999</v>
      </c>
      <c r="K6" s="99">
        <f t="shared" ref="K6:K7" si="1">G6*J6</f>
        <v>9300.0540000000001</v>
      </c>
      <c r="L6" s="100">
        <f>SUM((J6*F6)*(E6*365))</f>
        <v>9300.0540000000001</v>
      </c>
      <c r="M6" s="101">
        <f>SUM(E6*F6*H6)*365</f>
        <v>2190</v>
      </c>
    </row>
    <row r="7" spans="1:16" ht="15.75" thickBot="1">
      <c r="A7" s="71" t="s">
        <v>61</v>
      </c>
      <c r="B7" s="71">
        <v>39</v>
      </c>
      <c r="C7" s="71">
        <v>24</v>
      </c>
      <c r="D7" s="71">
        <v>24</v>
      </c>
      <c r="E7" s="102">
        <f>24-D7</f>
        <v>0</v>
      </c>
      <c r="F7" s="71">
        <v>5</v>
      </c>
      <c r="G7" s="102">
        <f t="shared" si="0"/>
        <v>43800</v>
      </c>
      <c r="H7" s="72">
        <v>0.05</v>
      </c>
      <c r="I7" s="103">
        <f>SUM(G7*H7)</f>
        <v>2190</v>
      </c>
      <c r="J7" s="73">
        <v>0.21232999999999999</v>
      </c>
      <c r="K7" s="104">
        <f t="shared" si="1"/>
        <v>9300.0540000000001</v>
      </c>
      <c r="L7" s="105">
        <f>SUM((J7*F7)*(E7*365))</f>
        <v>0</v>
      </c>
      <c r="M7" s="106">
        <f>SUM(E7*F7*H7)*365</f>
        <v>0</v>
      </c>
    </row>
    <row r="8" spans="1:16" ht="15.75" thickTop="1">
      <c r="A8" s="74"/>
      <c r="B8" s="74">
        <v>1</v>
      </c>
      <c r="C8" s="75"/>
      <c r="D8" s="74"/>
      <c r="E8" s="108">
        <f>C8-D8</f>
        <v>0</v>
      </c>
      <c r="F8" s="75"/>
      <c r="G8" s="107">
        <f t="shared" si="0"/>
        <v>0</v>
      </c>
      <c r="H8" s="76"/>
      <c r="I8" s="109">
        <f t="shared" ref="I8:I28" si="2">SUM(G8*H8)</f>
        <v>0</v>
      </c>
      <c r="J8" s="75">
        <v>0.21232999999999999</v>
      </c>
      <c r="K8" s="110">
        <f>G8*J5</f>
        <v>0</v>
      </c>
      <c r="L8" s="111">
        <f t="shared" ref="L8:L27" si="3">SUM((J8*F8)*(E8*365))</f>
        <v>0</v>
      </c>
      <c r="M8" s="112">
        <f t="shared" ref="M8:M28" si="4">SUM(E8*F8*H8)*365</f>
        <v>0</v>
      </c>
    </row>
    <row r="9" spans="1:16">
      <c r="A9" s="74"/>
      <c r="B9" s="74">
        <v>2</v>
      </c>
      <c r="C9" s="75"/>
      <c r="D9" s="74"/>
      <c r="E9" s="108">
        <f t="shared" ref="E9:E28" si="5">C9-D9</f>
        <v>0</v>
      </c>
      <c r="F9" s="75"/>
      <c r="G9" s="107">
        <f t="shared" si="0"/>
        <v>0</v>
      </c>
      <c r="H9" s="76"/>
      <c r="I9" s="109">
        <f t="shared" si="2"/>
        <v>0</v>
      </c>
      <c r="J9" s="75">
        <v>0.21232999999999999</v>
      </c>
      <c r="K9" s="110">
        <f t="shared" ref="K9:K28" si="6">G9*J8</f>
        <v>0</v>
      </c>
      <c r="L9" s="111">
        <f t="shared" si="3"/>
        <v>0</v>
      </c>
      <c r="M9" s="112">
        <f t="shared" si="4"/>
        <v>0</v>
      </c>
    </row>
    <row r="10" spans="1:16">
      <c r="A10" s="74"/>
      <c r="B10" s="74">
        <v>3</v>
      </c>
      <c r="C10" s="75"/>
      <c r="D10" s="74"/>
      <c r="E10" s="108">
        <f t="shared" si="5"/>
        <v>0</v>
      </c>
      <c r="F10" s="75"/>
      <c r="G10" s="107">
        <f t="shared" si="0"/>
        <v>0</v>
      </c>
      <c r="H10" s="76"/>
      <c r="I10" s="109">
        <f t="shared" si="2"/>
        <v>0</v>
      </c>
      <c r="J10" s="75">
        <v>0.21232999999999999</v>
      </c>
      <c r="K10" s="110">
        <f t="shared" si="6"/>
        <v>0</v>
      </c>
      <c r="L10" s="111">
        <f t="shared" si="3"/>
        <v>0</v>
      </c>
      <c r="M10" s="112">
        <f t="shared" si="4"/>
        <v>0</v>
      </c>
    </row>
    <row r="11" spans="1:16">
      <c r="A11" s="74"/>
      <c r="B11" s="74">
        <v>4</v>
      </c>
      <c r="C11" s="75"/>
      <c r="D11" s="74"/>
      <c r="E11" s="108">
        <f t="shared" si="5"/>
        <v>0</v>
      </c>
      <c r="F11" s="75"/>
      <c r="G11" s="107">
        <f t="shared" si="0"/>
        <v>0</v>
      </c>
      <c r="H11" s="76"/>
      <c r="I11" s="109">
        <f t="shared" si="2"/>
        <v>0</v>
      </c>
      <c r="J11" s="75">
        <v>0.21232999999999999</v>
      </c>
      <c r="K11" s="110">
        <f t="shared" si="6"/>
        <v>0</v>
      </c>
      <c r="L11" s="111">
        <f t="shared" si="3"/>
        <v>0</v>
      </c>
      <c r="M11" s="112">
        <f t="shared" si="4"/>
        <v>0</v>
      </c>
      <c r="O11" s="113" t="s">
        <v>6</v>
      </c>
      <c r="P11" s="122">
        <f>SUM(K8:K28)</f>
        <v>0</v>
      </c>
    </row>
    <row r="12" spans="1:16">
      <c r="A12" s="74"/>
      <c r="B12" s="74">
        <v>5</v>
      </c>
      <c r="C12" s="75"/>
      <c r="D12" s="74"/>
      <c r="E12" s="108">
        <f t="shared" si="5"/>
        <v>0</v>
      </c>
      <c r="F12" s="75"/>
      <c r="G12" s="107">
        <f t="shared" si="0"/>
        <v>0</v>
      </c>
      <c r="H12" s="76"/>
      <c r="I12" s="109">
        <f t="shared" si="2"/>
        <v>0</v>
      </c>
      <c r="J12" s="75">
        <v>0.21232999999999999</v>
      </c>
      <c r="K12" s="110">
        <f t="shared" si="6"/>
        <v>0</v>
      </c>
      <c r="L12" s="111">
        <f t="shared" si="3"/>
        <v>0</v>
      </c>
      <c r="M12" s="112">
        <f t="shared" si="4"/>
        <v>0</v>
      </c>
      <c r="O12" s="113" t="s">
        <v>12</v>
      </c>
      <c r="P12" s="113">
        <f>SUM(L8:L28)</f>
        <v>0</v>
      </c>
    </row>
    <row r="13" spans="1:16">
      <c r="A13" s="74"/>
      <c r="B13" s="74">
        <v>6</v>
      </c>
      <c r="C13" s="75"/>
      <c r="D13" s="74"/>
      <c r="E13" s="108">
        <f t="shared" si="5"/>
        <v>0</v>
      </c>
      <c r="F13" s="75"/>
      <c r="G13" s="107">
        <f t="shared" si="0"/>
        <v>0</v>
      </c>
      <c r="H13" s="76"/>
      <c r="I13" s="109">
        <f t="shared" si="2"/>
        <v>0</v>
      </c>
      <c r="J13" s="75">
        <v>0.21232999999999999</v>
      </c>
      <c r="K13" s="110">
        <f t="shared" si="6"/>
        <v>0</v>
      </c>
      <c r="L13" s="111">
        <f t="shared" si="3"/>
        <v>0</v>
      </c>
      <c r="M13" s="112">
        <f t="shared" si="4"/>
        <v>0</v>
      </c>
      <c r="O13" s="113" t="s">
        <v>7</v>
      </c>
      <c r="P13" s="114">
        <f>SUM(I8:I28)</f>
        <v>0</v>
      </c>
    </row>
    <row r="14" spans="1:16">
      <c r="A14" s="74"/>
      <c r="B14" s="74">
        <v>7</v>
      </c>
      <c r="C14" s="75"/>
      <c r="D14" s="74"/>
      <c r="E14" s="108">
        <f t="shared" si="5"/>
        <v>0</v>
      </c>
      <c r="F14" s="75"/>
      <c r="G14" s="107">
        <f t="shared" si="0"/>
        <v>0</v>
      </c>
      <c r="H14" s="76"/>
      <c r="I14" s="109">
        <f t="shared" si="2"/>
        <v>0</v>
      </c>
      <c r="J14" s="75">
        <v>0.21232999999999999</v>
      </c>
      <c r="K14" s="110">
        <f t="shared" si="6"/>
        <v>0</v>
      </c>
      <c r="L14" s="111">
        <f t="shared" si="3"/>
        <v>0</v>
      </c>
      <c r="M14" s="112">
        <f t="shared" si="4"/>
        <v>0</v>
      </c>
      <c r="O14" s="113" t="s">
        <v>14</v>
      </c>
      <c r="P14" s="114">
        <f>SUM(M8:M28)</f>
        <v>0</v>
      </c>
    </row>
    <row r="15" spans="1:16">
      <c r="A15" s="74"/>
      <c r="B15" s="74">
        <v>8</v>
      </c>
      <c r="C15" s="75"/>
      <c r="D15" s="74"/>
      <c r="E15" s="108">
        <f t="shared" si="5"/>
        <v>0</v>
      </c>
      <c r="F15" s="75"/>
      <c r="G15" s="107">
        <f t="shared" si="0"/>
        <v>0</v>
      </c>
      <c r="H15" s="76"/>
      <c r="I15" s="109">
        <f t="shared" si="2"/>
        <v>0</v>
      </c>
      <c r="J15" s="75">
        <v>0.21232999999999999</v>
      </c>
      <c r="K15" s="110">
        <f t="shared" si="6"/>
        <v>0</v>
      </c>
      <c r="L15" s="111">
        <f t="shared" si="3"/>
        <v>0</v>
      </c>
      <c r="M15" s="112">
        <f t="shared" si="4"/>
        <v>0</v>
      </c>
    </row>
    <row r="16" spans="1:16">
      <c r="A16" s="74"/>
      <c r="B16" s="74">
        <v>9</v>
      </c>
      <c r="C16" s="75"/>
      <c r="D16" s="74"/>
      <c r="E16" s="108">
        <f t="shared" si="5"/>
        <v>0</v>
      </c>
      <c r="F16" s="75"/>
      <c r="G16" s="107">
        <f t="shared" si="0"/>
        <v>0</v>
      </c>
      <c r="H16" s="76"/>
      <c r="I16" s="109">
        <f t="shared" si="2"/>
        <v>0</v>
      </c>
      <c r="J16" s="75">
        <v>0.21232999999999999</v>
      </c>
      <c r="K16" s="110">
        <f t="shared" si="6"/>
        <v>0</v>
      </c>
      <c r="L16" s="111">
        <f t="shared" si="3"/>
        <v>0</v>
      </c>
      <c r="M16" s="112">
        <f t="shared" si="4"/>
        <v>0</v>
      </c>
    </row>
    <row r="17" spans="1:13">
      <c r="A17" s="74"/>
      <c r="B17" s="74">
        <v>10</v>
      </c>
      <c r="C17" s="75"/>
      <c r="D17" s="74"/>
      <c r="E17" s="108">
        <f t="shared" si="5"/>
        <v>0</v>
      </c>
      <c r="F17" s="75"/>
      <c r="G17" s="107">
        <f t="shared" si="0"/>
        <v>0</v>
      </c>
      <c r="H17" s="76"/>
      <c r="I17" s="109">
        <f t="shared" si="2"/>
        <v>0</v>
      </c>
      <c r="J17" s="75">
        <v>0.21232999999999999</v>
      </c>
      <c r="K17" s="110">
        <f t="shared" si="6"/>
        <v>0</v>
      </c>
      <c r="L17" s="111">
        <f t="shared" si="3"/>
        <v>0</v>
      </c>
      <c r="M17" s="112">
        <f t="shared" si="4"/>
        <v>0</v>
      </c>
    </row>
    <row r="18" spans="1:13">
      <c r="A18" s="74"/>
      <c r="B18" s="74">
        <v>11</v>
      </c>
      <c r="C18" s="75"/>
      <c r="D18" s="74"/>
      <c r="E18" s="108">
        <f t="shared" si="5"/>
        <v>0</v>
      </c>
      <c r="F18" s="75"/>
      <c r="G18" s="107">
        <f t="shared" si="0"/>
        <v>0</v>
      </c>
      <c r="H18" s="76"/>
      <c r="I18" s="109">
        <f t="shared" si="2"/>
        <v>0</v>
      </c>
      <c r="J18" s="75">
        <v>0.21232999999999999</v>
      </c>
      <c r="K18" s="110">
        <f t="shared" si="6"/>
        <v>0</v>
      </c>
      <c r="L18" s="111">
        <f t="shared" si="3"/>
        <v>0</v>
      </c>
      <c r="M18" s="112">
        <f t="shared" si="4"/>
        <v>0</v>
      </c>
    </row>
    <row r="19" spans="1:13">
      <c r="A19" s="74"/>
      <c r="B19" s="74">
        <v>12</v>
      </c>
      <c r="C19" s="75"/>
      <c r="D19" s="74"/>
      <c r="E19" s="108">
        <f t="shared" si="5"/>
        <v>0</v>
      </c>
      <c r="F19" s="75"/>
      <c r="G19" s="107">
        <f t="shared" si="0"/>
        <v>0</v>
      </c>
      <c r="H19" s="76"/>
      <c r="I19" s="109">
        <f t="shared" si="2"/>
        <v>0</v>
      </c>
      <c r="J19" s="75">
        <v>0.21232999999999999</v>
      </c>
      <c r="K19" s="110">
        <f t="shared" si="6"/>
        <v>0</v>
      </c>
      <c r="L19" s="111">
        <f t="shared" si="3"/>
        <v>0</v>
      </c>
      <c r="M19" s="112">
        <f t="shared" si="4"/>
        <v>0</v>
      </c>
    </row>
    <row r="20" spans="1:13">
      <c r="A20" s="74"/>
      <c r="B20" s="74">
        <v>13</v>
      </c>
      <c r="C20" s="75"/>
      <c r="D20" s="74"/>
      <c r="E20" s="108">
        <f t="shared" si="5"/>
        <v>0</v>
      </c>
      <c r="F20" s="75"/>
      <c r="G20" s="107">
        <f t="shared" si="0"/>
        <v>0</v>
      </c>
      <c r="H20" s="76"/>
      <c r="I20" s="109">
        <f t="shared" si="2"/>
        <v>0</v>
      </c>
      <c r="J20" s="75">
        <v>0.21232999999999999</v>
      </c>
      <c r="K20" s="110">
        <f t="shared" si="6"/>
        <v>0</v>
      </c>
      <c r="L20" s="111">
        <f t="shared" si="3"/>
        <v>0</v>
      </c>
      <c r="M20" s="112">
        <f t="shared" si="4"/>
        <v>0</v>
      </c>
    </row>
    <row r="21" spans="1:13">
      <c r="A21" s="74"/>
      <c r="B21" s="74">
        <v>14</v>
      </c>
      <c r="C21" s="75"/>
      <c r="D21" s="74"/>
      <c r="E21" s="108">
        <f t="shared" si="5"/>
        <v>0</v>
      </c>
      <c r="F21" s="75"/>
      <c r="G21" s="107">
        <f t="shared" si="0"/>
        <v>0</v>
      </c>
      <c r="H21" s="76"/>
      <c r="I21" s="109">
        <f t="shared" si="2"/>
        <v>0</v>
      </c>
      <c r="J21" s="75">
        <v>0.21232999999999999</v>
      </c>
      <c r="K21" s="110">
        <f t="shared" si="6"/>
        <v>0</v>
      </c>
      <c r="L21" s="111">
        <f t="shared" si="3"/>
        <v>0</v>
      </c>
      <c r="M21" s="112">
        <f t="shared" si="4"/>
        <v>0</v>
      </c>
    </row>
    <row r="22" spans="1:13">
      <c r="A22" s="74"/>
      <c r="B22" s="74">
        <v>15</v>
      </c>
      <c r="C22" s="75"/>
      <c r="D22" s="74"/>
      <c r="E22" s="108">
        <f t="shared" si="5"/>
        <v>0</v>
      </c>
      <c r="F22" s="75"/>
      <c r="G22" s="107">
        <f t="shared" si="0"/>
        <v>0</v>
      </c>
      <c r="H22" s="76"/>
      <c r="I22" s="109">
        <f t="shared" si="2"/>
        <v>0</v>
      </c>
      <c r="J22" s="75">
        <v>0.21232999999999999</v>
      </c>
      <c r="K22" s="110">
        <f t="shared" si="6"/>
        <v>0</v>
      </c>
      <c r="L22" s="111">
        <f t="shared" si="3"/>
        <v>0</v>
      </c>
      <c r="M22" s="112">
        <f t="shared" si="4"/>
        <v>0</v>
      </c>
    </row>
    <row r="23" spans="1:13">
      <c r="A23" s="74"/>
      <c r="B23" s="74">
        <v>16</v>
      </c>
      <c r="C23" s="75"/>
      <c r="D23" s="74"/>
      <c r="E23" s="108">
        <f t="shared" si="5"/>
        <v>0</v>
      </c>
      <c r="F23" s="75"/>
      <c r="G23" s="107">
        <f t="shared" si="0"/>
        <v>0</v>
      </c>
      <c r="H23" s="76"/>
      <c r="I23" s="109">
        <f t="shared" si="2"/>
        <v>0</v>
      </c>
      <c r="J23" s="75">
        <v>0.21232999999999999</v>
      </c>
      <c r="K23" s="110">
        <f t="shared" si="6"/>
        <v>0</v>
      </c>
      <c r="L23" s="111">
        <f t="shared" si="3"/>
        <v>0</v>
      </c>
      <c r="M23" s="112">
        <f t="shared" si="4"/>
        <v>0</v>
      </c>
    </row>
    <row r="24" spans="1:13">
      <c r="A24" s="74"/>
      <c r="B24" s="74">
        <v>17</v>
      </c>
      <c r="C24" s="75"/>
      <c r="D24" s="74"/>
      <c r="E24" s="108">
        <f t="shared" si="5"/>
        <v>0</v>
      </c>
      <c r="F24" s="75"/>
      <c r="G24" s="107">
        <f t="shared" si="0"/>
        <v>0</v>
      </c>
      <c r="H24" s="76"/>
      <c r="I24" s="109">
        <f t="shared" si="2"/>
        <v>0</v>
      </c>
      <c r="J24" s="75">
        <v>0.21232999999999999</v>
      </c>
      <c r="K24" s="110">
        <f t="shared" si="6"/>
        <v>0</v>
      </c>
      <c r="L24" s="111">
        <f t="shared" si="3"/>
        <v>0</v>
      </c>
      <c r="M24" s="112">
        <f t="shared" si="4"/>
        <v>0</v>
      </c>
    </row>
    <row r="25" spans="1:13">
      <c r="A25" s="74"/>
      <c r="B25" s="74">
        <v>18</v>
      </c>
      <c r="C25" s="75"/>
      <c r="D25" s="74"/>
      <c r="E25" s="108">
        <f t="shared" si="5"/>
        <v>0</v>
      </c>
      <c r="F25" s="75"/>
      <c r="G25" s="107">
        <f t="shared" si="0"/>
        <v>0</v>
      </c>
      <c r="H25" s="76"/>
      <c r="I25" s="109">
        <f t="shared" si="2"/>
        <v>0</v>
      </c>
      <c r="J25" s="75">
        <v>0.21232999999999999</v>
      </c>
      <c r="K25" s="110">
        <f t="shared" si="6"/>
        <v>0</v>
      </c>
      <c r="L25" s="111">
        <f t="shared" si="3"/>
        <v>0</v>
      </c>
      <c r="M25" s="112">
        <f t="shared" si="4"/>
        <v>0</v>
      </c>
    </row>
    <row r="26" spans="1:13">
      <c r="A26" s="74"/>
      <c r="B26" s="74">
        <v>19</v>
      </c>
      <c r="C26" s="75"/>
      <c r="D26" s="74"/>
      <c r="E26" s="108">
        <f t="shared" si="5"/>
        <v>0</v>
      </c>
      <c r="F26" s="75"/>
      <c r="G26" s="107">
        <f t="shared" si="0"/>
        <v>0</v>
      </c>
      <c r="H26" s="76"/>
      <c r="I26" s="109">
        <f t="shared" si="2"/>
        <v>0</v>
      </c>
      <c r="J26" s="75">
        <v>0.21232999999999999</v>
      </c>
      <c r="K26" s="110">
        <f t="shared" si="6"/>
        <v>0</v>
      </c>
      <c r="L26" s="111">
        <f t="shared" si="3"/>
        <v>0</v>
      </c>
      <c r="M26" s="112">
        <f t="shared" si="4"/>
        <v>0</v>
      </c>
    </row>
    <row r="27" spans="1:13">
      <c r="A27" s="74"/>
      <c r="B27" s="74">
        <v>20</v>
      </c>
      <c r="C27" s="75"/>
      <c r="D27" s="74"/>
      <c r="E27" s="108">
        <f t="shared" si="5"/>
        <v>0</v>
      </c>
      <c r="F27" s="75"/>
      <c r="G27" s="107">
        <f t="shared" si="0"/>
        <v>0</v>
      </c>
      <c r="H27" s="76"/>
      <c r="I27" s="109">
        <f t="shared" si="2"/>
        <v>0</v>
      </c>
      <c r="J27" s="75">
        <v>0.21232999999999999</v>
      </c>
      <c r="K27" s="110">
        <f t="shared" si="6"/>
        <v>0</v>
      </c>
      <c r="L27" s="111">
        <f t="shared" si="3"/>
        <v>0</v>
      </c>
      <c r="M27" s="112">
        <f t="shared" si="4"/>
        <v>0</v>
      </c>
    </row>
    <row r="28" spans="1:13" ht="15.75" thickBot="1">
      <c r="A28" s="82"/>
      <c r="B28" s="82">
        <v>21</v>
      </c>
      <c r="C28" s="82"/>
      <c r="D28" s="82"/>
      <c r="E28" s="82">
        <f t="shared" si="5"/>
        <v>0</v>
      </c>
      <c r="F28" s="83"/>
      <c r="G28" s="115">
        <f t="shared" si="0"/>
        <v>0</v>
      </c>
      <c r="H28" s="84"/>
      <c r="I28" s="117">
        <f t="shared" si="2"/>
        <v>0</v>
      </c>
      <c r="J28" s="83">
        <v>0.21232999999999999</v>
      </c>
      <c r="K28" s="118">
        <f t="shared" si="6"/>
        <v>0</v>
      </c>
      <c r="L28" s="119">
        <f>SUM((J28*F28)*(E28*365))</f>
        <v>0</v>
      </c>
      <c r="M28" s="120">
        <f t="shared" si="4"/>
        <v>0</v>
      </c>
    </row>
    <row r="29" spans="1:13">
      <c r="A29" s="30"/>
      <c r="B29" s="30"/>
      <c r="G29" s="95"/>
      <c r="K29" s="123"/>
      <c r="L29" s="124"/>
    </row>
    <row r="30" spans="1:13">
      <c r="K30" s="124"/>
      <c r="L30" s="124"/>
    </row>
    <row r="31" spans="1:13">
      <c r="K31" s="124"/>
      <c r="L31" s="124"/>
    </row>
    <row r="32" spans="1:13">
      <c r="K32" s="124"/>
      <c r="L32" s="124"/>
    </row>
    <row r="33" spans="11:12">
      <c r="K33" s="124"/>
      <c r="L33" s="124"/>
    </row>
    <row r="34" spans="11:12">
      <c r="K34" s="124"/>
      <c r="L34" s="124"/>
    </row>
    <row r="35" spans="11:12">
      <c r="K35" s="124"/>
      <c r="L35" s="124"/>
    </row>
  </sheetData>
  <pageMargins left="0.7" right="0.7" top="0.75" bottom="0.75" header="0.3" footer="0.3"/>
  <pageSetup paperSize="9" orientation="portrait" horizontalDpi="200" verticalDpi="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9"/>
  <sheetViews>
    <sheetView showGridLines="0" topLeftCell="A4" workbookViewId="0">
      <selection activeCell="D6" sqref="D6"/>
    </sheetView>
  </sheetViews>
  <sheetFormatPr defaultColWidth="10.85546875" defaultRowHeight="15"/>
  <cols>
    <col min="1" max="1" width="3" style="31" customWidth="1"/>
    <col min="2" max="2" width="29.42578125" style="31" customWidth="1"/>
    <col min="3" max="3" width="14.140625" style="31" customWidth="1"/>
    <col min="4" max="16384" width="10.85546875" style="31"/>
  </cols>
  <sheetData>
    <row r="1" spans="1:5" ht="20.25" thickBot="1">
      <c r="B1" s="57" t="s">
        <v>53</v>
      </c>
    </row>
    <row r="2" spans="1:5" ht="16.5" thickTop="1" thickBot="1">
      <c r="B2" s="125" t="s">
        <v>38</v>
      </c>
    </row>
    <row r="3" spans="1:5" ht="15.75" thickTop="1">
      <c r="A3" s="89"/>
      <c r="B3" s="89"/>
      <c r="C3" s="89"/>
      <c r="D3" s="89"/>
      <c r="E3" s="89"/>
    </row>
    <row r="4" spans="1:5">
      <c r="A4" s="89"/>
      <c r="B4" s="89"/>
      <c r="C4" s="126" t="s">
        <v>48</v>
      </c>
      <c r="D4" s="126" t="s">
        <v>49</v>
      </c>
      <c r="E4" s="89"/>
    </row>
    <row r="5" spans="1:5">
      <c r="A5" s="89"/>
      <c r="B5" s="113" t="s">
        <v>6</v>
      </c>
      <c r="C5" s="127">
        <f>'5 - Baseline AGSS CO2e'!P11</f>
        <v>0</v>
      </c>
      <c r="D5" s="127">
        <f>'6 - Repeat AGSS CO2e'!P11</f>
        <v>0</v>
      </c>
      <c r="E5" s="89"/>
    </row>
    <row r="6" spans="1:5">
      <c r="A6" s="89"/>
      <c r="B6" s="113" t="s">
        <v>12</v>
      </c>
      <c r="C6" s="127">
        <f>'5 - Baseline AGSS CO2e'!P12</f>
        <v>0</v>
      </c>
      <c r="D6" s="127">
        <f>'6 - Repeat AGSS CO2e'!P12</f>
        <v>0</v>
      </c>
      <c r="E6" s="89"/>
    </row>
    <row r="7" spans="1:5">
      <c r="A7" s="89"/>
      <c r="B7" s="113" t="s">
        <v>7</v>
      </c>
      <c r="C7" s="127">
        <f>'5 - Baseline AGSS CO2e'!P13</f>
        <v>0</v>
      </c>
      <c r="D7" s="127">
        <f>'6 - Repeat AGSS CO2e'!P13</f>
        <v>0</v>
      </c>
      <c r="E7" s="89"/>
    </row>
    <row r="8" spans="1:5">
      <c r="A8" s="89"/>
      <c r="B8" s="113" t="s">
        <v>14</v>
      </c>
      <c r="C8" s="127">
        <f>'5 - Baseline AGSS CO2e'!P14</f>
        <v>0</v>
      </c>
      <c r="D8" s="127">
        <f>'6 - Repeat AGSS CO2e'!P14</f>
        <v>0</v>
      </c>
      <c r="E8" s="89"/>
    </row>
    <row r="9" spans="1:5">
      <c r="A9" s="89"/>
      <c r="B9" s="89"/>
      <c r="C9" s="89"/>
      <c r="D9" s="89"/>
      <c r="E9" s="8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3:R38"/>
  <sheetViews>
    <sheetView topLeftCell="A7" workbookViewId="0">
      <selection activeCell="A40" sqref="A40"/>
    </sheetView>
  </sheetViews>
  <sheetFormatPr defaultColWidth="10.7109375" defaultRowHeight="15"/>
  <cols>
    <col min="1" max="1" width="92.28515625" customWidth="1"/>
    <col min="2" max="2" width="27.42578125" customWidth="1"/>
    <col min="18" max="18" width="0" hidden="1" customWidth="1"/>
  </cols>
  <sheetData>
    <row r="13" spans="1:18" ht="15.75">
      <c r="A13" s="128" t="s">
        <v>63</v>
      </c>
    </row>
    <row r="14" spans="1:18" ht="15.75">
      <c r="A14" s="128" t="s">
        <v>64</v>
      </c>
      <c r="R14" t="s">
        <v>19</v>
      </c>
    </row>
    <row r="15" spans="1:18" ht="15.75">
      <c r="A15" s="128" t="s">
        <v>65</v>
      </c>
      <c r="R15" t="s">
        <v>20</v>
      </c>
    </row>
    <row r="16" spans="1:18" ht="15.75">
      <c r="A16" s="128" t="s">
        <v>66</v>
      </c>
    </row>
    <row r="17" spans="1:1" ht="15.75">
      <c r="A17" s="128" t="s">
        <v>67</v>
      </c>
    </row>
    <row r="18" spans="1:1" ht="15.75">
      <c r="A18" s="128" t="s">
        <v>68</v>
      </c>
    </row>
    <row r="19" spans="1:1" ht="15.75">
      <c r="A19" s="20"/>
    </row>
    <row r="20" spans="1:1" ht="15.75">
      <c r="A20" s="24" t="s">
        <v>54</v>
      </c>
    </row>
    <row r="21" spans="1:1" s="2" customFormat="1" ht="15.75">
      <c r="A21" s="24" t="s">
        <v>55</v>
      </c>
    </row>
    <row r="22" spans="1:1">
      <c r="A22" s="21"/>
    </row>
    <row r="23" spans="1:1">
      <c r="A23" s="22"/>
    </row>
    <row r="24" spans="1:1">
      <c r="A24" s="23"/>
    </row>
    <row r="25" spans="1:1">
      <c r="A25" s="21"/>
    </row>
    <row r="26" spans="1:1">
      <c r="A26" s="21"/>
    </row>
    <row r="27" spans="1:1">
      <c r="A27" s="21"/>
    </row>
    <row r="28" spans="1:1">
      <c r="A28" s="21"/>
    </row>
    <row r="29" spans="1:1">
      <c r="A29" s="21"/>
    </row>
    <row r="30" spans="1:1">
      <c r="A30" s="21"/>
    </row>
    <row r="31" spans="1:1">
      <c r="A31" s="21"/>
    </row>
    <row r="32" spans="1:1">
      <c r="A32" s="21"/>
    </row>
    <row r="33" spans="1:1">
      <c r="A33" s="21"/>
    </row>
    <row r="34" spans="1:1">
      <c r="A34" s="21"/>
    </row>
    <row r="35" spans="1:1">
      <c r="A35" s="21"/>
    </row>
    <row r="36" spans="1:1" ht="15.75">
      <c r="A36" s="20"/>
    </row>
    <row r="37" spans="1:1" ht="15.75">
      <c r="A37" s="20" t="s">
        <v>56</v>
      </c>
    </row>
    <row r="38" spans="1:1" ht="15.75">
      <c r="A38" s="129" t="s">
        <v>69</v>
      </c>
    </row>
  </sheetData>
  <dataValidations count="1">
    <dataValidation type="list" allowBlank="1" showInputMessage="1" showErrorMessage="1" sqref="B20">
      <formula1>$R$13:$R$15</formula1>
    </dataValidation>
  </dataValidations>
  <pageMargins left="0.7" right="0.7" top="0.75" bottom="0.75" header="0.3" footer="0.3"/>
  <pageSetup paperSize="9"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0</xdr:col>
                    <xdr:colOff>542925</xdr:colOff>
                    <xdr:row>20</xdr:row>
                    <xdr:rowOff>47625</xdr:rowOff>
                  </from>
                  <to>
                    <xdr:col>0</xdr:col>
                    <xdr:colOff>5905500</xdr:colOff>
                    <xdr:row>25</xdr:row>
                    <xdr:rowOff>9525</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0</xdr:col>
                    <xdr:colOff>504825</xdr:colOff>
                    <xdr:row>23</xdr:row>
                    <xdr:rowOff>152400</xdr:rowOff>
                  </from>
                  <to>
                    <xdr:col>0</xdr:col>
                    <xdr:colOff>5381625</xdr:colOff>
                    <xdr:row>31</xdr:row>
                    <xdr:rowOff>85725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0</xdr:col>
                    <xdr:colOff>523875</xdr:colOff>
                    <xdr:row>31</xdr:row>
                    <xdr:rowOff>9525</xdr:rowOff>
                  </from>
                  <to>
                    <xdr:col>0</xdr:col>
                    <xdr:colOff>5257800</xdr:colOff>
                    <xdr:row>35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49"/>
  <sheetViews>
    <sheetView showGridLines="0" workbookViewId="0">
      <selection activeCell="G52" sqref="G52"/>
    </sheetView>
  </sheetViews>
  <sheetFormatPr defaultColWidth="10.85546875" defaultRowHeight="15"/>
  <cols>
    <col min="1" max="1" width="2.28515625" style="31" customWidth="1"/>
    <col min="2" max="2" width="10.85546875" style="31"/>
    <col min="3" max="3" width="14.42578125" style="31" customWidth="1"/>
    <col min="4" max="4" width="25.28515625" style="31" customWidth="1"/>
    <col min="5" max="5" width="21.5703125" style="31" customWidth="1"/>
    <col min="6" max="6" width="21.5703125" style="31" hidden="1" customWidth="1"/>
    <col min="7" max="7" width="35.140625" style="31" bestFit="1" customWidth="1"/>
    <col min="8" max="9" width="10.85546875" style="31"/>
    <col min="10" max="10" width="17.85546875" style="31" customWidth="1"/>
    <col min="11" max="16384" width="10.85546875" style="31"/>
  </cols>
  <sheetData>
    <row r="1" spans="2:7" ht="20.25" thickBot="1">
      <c r="B1" s="44" t="s">
        <v>37</v>
      </c>
      <c r="C1" s="44"/>
      <c r="D1" s="44"/>
    </row>
    <row r="2" spans="2:7" ht="15.75" thickTop="1">
      <c r="B2" s="45" t="s">
        <v>38</v>
      </c>
    </row>
    <row r="3" spans="2:7" ht="15.75" thickBot="1"/>
    <row r="4" spans="2:7" s="38" customFormat="1" ht="30" customHeight="1">
      <c r="B4" s="46" t="s">
        <v>0</v>
      </c>
      <c r="C4" s="47" t="s">
        <v>15</v>
      </c>
      <c r="D4" s="47" t="s">
        <v>17</v>
      </c>
      <c r="E4" s="47" t="s">
        <v>16</v>
      </c>
      <c r="F4" s="47" t="s">
        <v>31</v>
      </c>
      <c r="G4" s="48" t="s">
        <v>23</v>
      </c>
    </row>
    <row r="5" spans="2:7" s="38" customFormat="1">
      <c r="B5" s="49" t="s">
        <v>3</v>
      </c>
      <c r="C5" s="50">
        <v>37</v>
      </c>
      <c r="D5" s="51" t="s">
        <v>19</v>
      </c>
      <c r="E5" s="51" t="s">
        <v>21</v>
      </c>
      <c r="F5" s="52" t="str">
        <f>CONCATENATE(D5,E5)</f>
        <v>YesOn</v>
      </c>
      <c r="G5" s="25" t="str">
        <f>VLOOKUP(F5,'Drop down list options'!F:G,2,FALSE)</f>
        <v>Appropriately on</v>
      </c>
    </row>
    <row r="6" spans="2:7" s="38" customFormat="1">
      <c r="B6" s="49" t="s">
        <v>3</v>
      </c>
      <c r="C6" s="50">
        <v>38</v>
      </c>
      <c r="D6" s="51" t="s">
        <v>19</v>
      </c>
      <c r="E6" s="51" t="s">
        <v>22</v>
      </c>
      <c r="F6" s="52" t="str">
        <f>CONCATENATE(D6,E6)</f>
        <v>YesOff</v>
      </c>
      <c r="G6" s="25" t="str">
        <f>VLOOKUP(F6,'Drop down list options'!F:G,2,FALSE)</f>
        <v>Inappropriately off</v>
      </c>
    </row>
    <row r="7" spans="2:7" s="38" customFormat="1">
      <c r="B7" s="49" t="s">
        <v>3</v>
      </c>
      <c r="C7" s="50">
        <v>39</v>
      </c>
      <c r="D7" s="51" t="s">
        <v>20</v>
      </c>
      <c r="E7" s="51" t="s">
        <v>21</v>
      </c>
      <c r="F7" s="52" t="str">
        <f t="shared" ref="F7:F9" si="0">CONCATENATE(D7,E7)</f>
        <v>NoOn</v>
      </c>
      <c r="G7" s="25" t="str">
        <f>VLOOKUP(F7,'Drop down list options'!F:G,2,FALSE)</f>
        <v>Inappropriately on</v>
      </c>
    </row>
    <row r="8" spans="2:7" s="38" customFormat="1" ht="15.75" thickBot="1">
      <c r="B8" s="53" t="s">
        <v>3</v>
      </c>
      <c r="C8" s="54">
        <v>40</v>
      </c>
      <c r="D8" s="55" t="s">
        <v>20</v>
      </c>
      <c r="E8" s="55" t="s">
        <v>22</v>
      </c>
      <c r="F8" s="56" t="str">
        <f t="shared" si="0"/>
        <v>NoOff</v>
      </c>
      <c r="G8" s="26" t="str">
        <f>VLOOKUP(F8,'Drop down list options'!F:G,2,FALSE)</f>
        <v>Appropriately off</v>
      </c>
    </row>
    <row r="9" spans="2:7" s="38" customFormat="1" ht="15.75">
      <c r="B9" s="39"/>
      <c r="C9" s="40"/>
      <c r="D9" s="41"/>
      <c r="E9" s="41"/>
      <c r="F9" s="42" t="str">
        <f t="shared" si="0"/>
        <v/>
      </c>
      <c r="G9" s="27" t="str">
        <f>IFERROR(VLOOKUP(F9,'Drop down list options'!F:G,2,FALSE),"")</f>
        <v/>
      </c>
    </row>
    <row r="10" spans="2:7" s="38" customFormat="1" ht="15.75">
      <c r="B10" s="35"/>
      <c r="C10" s="43"/>
      <c r="D10" s="36"/>
      <c r="E10" s="36"/>
      <c r="F10" s="37" t="str">
        <f t="shared" ref="F10:F48" si="1">CONCATENATE(D10,E10)</f>
        <v/>
      </c>
      <c r="G10" s="28" t="str">
        <f>IFERROR(VLOOKUP(F10,'Drop down list options'!F:G,2,FALSE),"")</f>
        <v/>
      </c>
    </row>
    <row r="11" spans="2:7" s="38" customFormat="1" ht="15.75">
      <c r="B11" s="35"/>
      <c r="C11" s="43"/>
      <c r="D11" s="36"/>
      <c r="E11" s="36"/>
      <c r="F11" s="37" t="str">
        <f t="shared" si="1"/>
        <v/>
      </c>
      <c r="G11" s="28" t="str">
        <f>IFERROR(VLOOKUP(F11,'Drop down list options'!F:G,2,FALSE),"")</f>
        <v/>
      </c>
    </row>
    <row r="12" spans="2:7" s="38" customFormat="1" ht="15.75">
      <c r="B12" s="35"/>
      <c r="C12" s="43"/>
      <c r="D12" s="36"/>
      <c r="E12" s="36"/>
      <c r="F12" s="37" t="str">
        <f t="shared" si="1"/>
        <v/>
      </c>
      <c r="G12" s="28" t="str">
        <f>IFERROR(VLOOKUP(F12,'Drop down list options'!F:G,2,FALSE),"")</f>
        <v/>
      </c>
    </row>
    <row r="13" spans="2:7" s="38" customFormat="1" ht="15.75">
      <c r="B13" s="35"/>
      <c r="C13" s="43"/>
      <c r="D13" s="36"/>
      <c r="E13" s="36"/>
      <c r="F13" s="37" t="str">
        <f t="shared" si="1"/>
        <v/>
      </c>
      <c r="G13" s="28" t="str">
        <f>IFERROR(VLOOKUP(F13,'Drop down list options'!F:G,2,FALSE),"")</f>
        <v/>
      </c>
    </row>
    <row r="14" spans="2:7" s="38" customFormat="1" ht="15.75">
      <c r="B14" s="35"/>
      <c r="C14" s="43"/>
      <c r="D14" s="36"/>
      <c r="E14" s="36"/>
      <c r="F14" s="37" t="str">
        <f t="shared" si="1"/>
        <v/>
      </c>
      <c r="G14" s="28" t="str">
        <f>IFERROR(VLOOKUP(F14,'Drop down list options'!F:G,2,FALSE),"")</f>
        <v/>
      </c>
    </row>
    <row r="15" spans="2:7" s="38" customFormat="1" ht="15.75">
      <c r="B15" s="35"/>
      <c r="C15" s="43"/>
      <c r="D15" s="36"/>
      <c r="E15" s="36"/>
      <c r="F15" s="37" t="str">
        <f t="shared" si="1"/>
        <v/>
      </c>
      <c r="G15" s="28" t="str">
        <f>IFERROR(VLOOKUP(F15,'Drop down list options'!F:G,2,FALSE),"")</f>
        <v/>
      </c>
    </row>
    <row r="16" spans="2:7" s="38" customFormat="1" ht="15.75">
      <c r="B16" s="35"/>
      <c r="C16" s="43"/>
      <c r="D16" s="36"/>
      <c r="E16" s="36"/>
      <c r="F16" s="37" t="str">
        <f t="shared" si="1"/>
        <v/>
      </c>
      <c r="G16" s="28" t="str">
        <f>IFERROR(VLOOKUP(F16,'Drop down list options'!F:G,2,FALSE),"")</f>
        <v/>
      </c>
    </row>
    <row r="17" spans="2:7" s="38" customFormat="1" ht="15.75">
      <c r="B17" s="35"/>
      <c r="C17" s="43"/>
      <c r="D17" s="36"/>
      <c r="E17" s="36"/>
      <c r="F17" s="37" t="str">
        <f t="shared" si="1"/>
        <v/>
      </c>
      <c r="G17" s="28" t="str">
        <f>IFERROR(VLOOKUP(F17,'Drop down list options'!F:G,2,FALSE),"")</f>
        <v/>
      </c>
    </row>
    <row r="18" spans="2:7" s="38" customFormat="1" ht="15.75">
      <c r="B18" s="35"/>
      <c r="C18" s="43"/>
      <c r="D18" s="36"/>
      <c r="E18" s="36"/>
      <c r="F18" s="37" t="str">
        <f t="shared" si="1"/>
        <v/>
      </c>
      <c r="G18" s="28" t="str">
        <f>IFERROR(VLOOKUP(F18,'Drop down list options'!F:G,2,FALSE),"")</f>
        <v/>
      </c>
    </row>
    <row r="19" spans="2:7" s="38" customFormat="1" ht="15.75">
      <c r="B19" s="35"/>
      <c r="C19" s="43"/>
      <c r="D19" s="36"/>
      <c r="E19" s="36"/>
      <c r="F19" s="37" t="str">
        <f t="shared" si="1"/>
        <v/>
      </c>
      <c r="G19" s="28" t="str">
        <f>IFERROR(VLOOKUP(F19,'Drop down list options'!F:G,2,FALSE),"")</f>
        <v/>
      </c>
    </row>
    <row r="20" spans="2:7" s="38" customFormat="1" ht="15.75">
      <c r="B20" s="35"/>
      <c r="C20" s="43"/>
      <c r="D20" s="36"/>
      <c r="E20" s="36"/>
      <c r="F20" s="37" t="str">
        <f t="shared" si="1"/>
        <v/>
      </c>
      <c r="G20" s="28" t="str">
        <f>IFERROR(VLOOKUP(F20,'Drop down list options'!F:G,2,FALSE),"")</f>
        <v/>
      </c>
    </row>
    <row r="21" spans="2:7" s="38" customFormat="1" ht="15.75">
      <c r="B21" s="35"/>
      <c r="C21" s="43"/>
      <c r="D21" s="36"/>
      <c r="E21" s="36"/>
      <c r="F21" s="37" t="str">
        <f t="shared" si="1"/>
        <v/>
      </c>
      <c r="G21" s="28" t="str">
        <f>IFERROR(VLOOKUP(F21,'Drop down list options'!F:G,2,FALSE),"")</f>
        <v/>
      </c>
    </row>
    <row r="22" spans="2:7" s="38" customFormat="1" ht="15.75">
      <c r="B22" s="35"/>
      <c r="C22" s="43"/>
      <c r="D22" s="36"/>
      <c r="E22" s="36"/>
      <c r="F22" s="37" t="str">
        <f t="shared" si="1"/>
        <v/>
      </c>
      <c r="G22" s="28" t="str">
        <f>IFERROR(VLOOKUP(F22,'Drop down list options'!F:G,2,FALSE),"")</f>
        <v/>
      </c>
    </row>
    <row r="23" spans="2:7" s="38" customFormat="1" ht="15.75">
      <c r="B23" s="35"/>
      <c r="C23" s="43"/>
      <c r="D23" s="36"/>
      <c r="E23" s="36"/>
      <c r="F23" s="37" t="str">
        <f t="shared" si="1"/>
        <v/>
      </c>
      <c r="G23" s="28" t="str">
        <f>IFERROR(VLOOKUP(F23,'Drop down list options'!F:G,2,FALSE),"")</f>
        <v/>
      </c>
    </row>
    <row r="24" spans="2:7" s="38" customFormat="1" ht="15.75">
      <c r="B24" s="35"/>
      <c r="C24" s="43"/>
      <c r="D24" s="36"/>
      <c r="E24" s="36"/>
      <c r="F24" s="37" t="str">
        <f t="shared" si="1"/>
        <v/>
      </c>
      <c r="G24" s="28" t="str">
        <f>IFERROR(VLOOKUP(F24,'Drop down list options'!F:G,2,FALSE),"")</f>
        <v/>
      </c>
    </row>
    <row r="25" spans="2:7" s="38" customFormat="1" ht="15.75">
      <c r="B25" s="35"/>
      <c r="C25" s="43"/>
      <c r="D25" s="36"/>
      <c r="E25" s="36"/>
      <c r="F25" s="37" t="str">
        <f t="shared" si="1"/>
        <v/>
      </c>
      <c r="G25" s="28" t="str">
        <f>IFERROR(VLOOKUP(F25,'Drop down list options'!F:G,2,FALSE),"")</f>
        <v/>
      </c>
    </row>
    <row r="26" spans="2:7" s="38" customFormat="1" ht="15.75">
      <c r="B26" s="35"/>
      <c r="C26" s="43"/>
      <c r="D26" s="36"/>
      <c r="E26" s="36"/>
      <c r="F26" s="37" t="str">
        <f t="shared" si="1"/>
        <v/>
      </c>
      <c r="G26" s="28" t="str">
        <f>IFERROR(VLOOKUP(F26,'Drop down list options'!F:G,2,FALSE),"")</f>
        <v/>
      </c>
    </row>
    <row r="27" spans="2:7" s="38" customFormat="1" ht="15.75">
      <c r="B27" s="35"/>
      <c r="C27" s="43"/>
      <c r="D27" s="36"/>
      <c r="E27" s="36"/>
      <c r="F27" s="37" t="str">
        <f t="shared" si="1"/>
        <v/>
      </c>
      <c r="G27" s="28" t="str">
        <f>IFERROR(VLOOKUP(F27,'Drop down list options'!F:G,2,FALSE),"")</f>
        <v/>
      </c>
    </row>
    <row r="28" spans="2:7" s="38" customFormat="1" ht="15.75">
      <c r="B28" s="35"/>
      <c r="C28" s="43"/>
      <c r="D28" s="36"/>
      <c r="E28" s="36"/>
      <c r="F28" s="37" t="str">
        <f t="shared" si="1"/>
        <v/>
      </c>
      <c r="G28" s="28" t="str">
        <f>IFERROR(VLOOKUP(F28,'Drop down list options'!F:G,2,FALSE),"")</f>
        <v/>
      </c>
    </row>
    <row r="29" spans="2:7" s="38" customFormat="1" ht="15.75">
      <c r="B29" s="35"/>
      <c r="C29" s="43"/>
      <c r="D29" s="36"/>
      <c r="E29" s="36"/>
      <c r="F29" s="37" t="str">
        <f t="shared" si="1"/>
        <v/>
      </c>
      <c r="G29" s="28" t="str">
        <f>IFERROR(VLOOKUP(F29,'Drop down list options'!F:G,2,FALSE),"")</f>
        <v/>
      </c>
    </row>
    <row r="30" spans="2:7" s="38" customFormat="1" ht="15.75">
      <c r="B30" s="35"/>
      <c r="C30" s="36"/>
      <c r="D30" s="36"/>
      <c r="E30" s="36"/>
      <c r="F30" s="37" t="str">
        <f t="shared" si="1"/>
        <v/>
      </c>
      <c r="G30" s="28" t="str">
        <f>IFERROR(VLOOKUP(F30,'Drop down list options'!F:G,2,FALSE),"")</f>
        <v/>
      </c>
    </row>
    <row r="31" spans="2:7" s="38" customFormat="1" ht="15.75">
      <c r="B31" s="35"/>
      <c r="C31" s="36"/>
      <c r="D31" s="36"/>
      <c r="E31" s="36"/>
      <c r="F31" s="37" t="str">
        <f t="shared" si="1"/>
        <v/>
      </c>
      <c r="G31" s="28" t="str">
        <f>IFERROR(VLOOKUP(F31,'Drop down list options'!F:G,2,FALSE),"")</f>
        <v/>
      </c>
    </row>
    <row r="32" spans="2:7" s="38" customFormat="1" ht="15.75">
      <c r="B32" s="35"/>
      <c r="C32" s="36"/>
      <c r="D32" s="36"/>
      <c r="E32" s="36"/>
      <c r="F32" s="37" t="str">
        <f t="shared" si="1"/>
        <v/>
      </c>
      <c r="G32" s="28" t="str">
        <f>IFERROR(VLOOKUP(F32,'Drop down list options'!F:G,2,FALSE),"")</f>
        <v/>
      </c>
    </row>
    <row r="33" spans="2:7" ht="15.75">
      <c r="B33" s="35"/>
      <c r="C33" s="36"/>
      <c r="D33" s="36"/>
      <c r="E33" s="36"/>
      <c r="F33" s="37" t="str">
        <f t="shared" si="1"/>
        <v/>
      </c>
      <c r="G33" s="28" t="str">
        <f>IFERROR(VLOOKUP(F33,'Drop down list options'!F:G,2,FALSE),"")</f>
        <v/>
      </c>
    </row>
    <row r="34" spans="2:7" ht="15.75">
      <c r="B34" s="35"/>
      <c r="C34" s="36"/>
      <c r="D34" s="36"/>
      <c r="E34" s="36"/>
      <c r="F34" s="37" t="str">
        <f t="shared" si="1"/>
        <v/>
      </c>
      <c r="G34" s="28" t="str">
        <f>IFERROR(VLOOKUP(F34,'Drop down list options'!F:G,2,FALSE),"")</f>
        <v/>
      </c>
    </row>
    <row r="35" spans="2:7" ht="15.75">
      <c r="B35" s="35"/>
      <c r="C35" s="36"/>
      <c r="D35" s="36"/>
      <c r="E35" s="36"/>
      <c r="F35" s="37" t="str">
        <f t="shared" si="1"/>
        <v/>
      </c>
      <c r="G35" s="28" t="str">
        <f>IFERROR(VLOOKUP(F35,'Drop down list options'!F:G,2,FALSE),"")</f>
        <v/>
      </c>
    </row>
    <row r="36" spans="2:7" ht="15.75">
      <c r="B36" s="35"/>
      <c r="C36" s="36"/>
      <c r="D36" s="36"/>
      <c r="E36" s="36"/>
      <c r="F36" s="37" t="str">
        <f t="shared" si="1"/>
        <v/>
      </c>
      <c r="G36" s="28" t="str">
        <f>IFERROR(VLOOKUP(F36,'Drop down list options'!F:G,2,FALSE),"")</f>
        <v/>
      </c>
    </row>
    <row r="37" spans="2:7" ht="15.75">
      <c r="B37" s="35"/>
      <c r="C37" s="36"/>
      <c r="D37" s="36"/>
      <c r="E37" s="36"/>
      <c r="F37" s="37" t="str">
        <f t="shared" si="1"/>
        <v/>
      </c>
      <c r="G37" s="28" t="str">
        <f>IFERROR(VLOOKUP(F37,'Drop down list options'!F:G,2,FALSE),"")</f>
        <v/>
      </c>
    </row>
    <row r="38" spans="2:7" ht="15.75">
      <c r="B38" s="35"/>
      <c r="C38" s="36"/>
      <c r="D38" s="36"/>
      <c r="E38" s="36"/>
      <c r="F38" s="37" t="str">
        <f t="shared" si="1"/>
        <v/>
      </c>
      <c r="G38" s="28" t="str">
        <f>IFERROR(VLOOKUP(F38,'Drop down list options'!F:G,2,FALSE),"")</f>
        <v/>
      </c>
    </row>
    <row r="39" spans="2:7" ht="15.75">
      <c r="B39" s="35"/>
      <c r="C39" s="36"/>
      <c r="D39" s="36"/>
      <c r="E39" s="36"/>
      <c r="F39" s="37" t="str">
        <f t="shared" si="1"/>
        <v/>
      </c>
      <c r="G39" s="28" t="str">
        <f>IFERROR(VLOOKUP(F39,'Drop down list options'!F:G,2,FALSE),"")</f>
        <v/>
      </c>
    </row>
    <row r="40" spans="2:7" ht="15.75">
      <c r="B40" s="35"/>
      <c r="C40" s="36"/>
      <c r="D40" s="36"/>
      <c r="E40" s="36"/>
      <c r="F40" s="37" t="str">
        <f t="shared" si="1"/>
        <v/>
      </c>
      <c r="G40" s="28" t="str">
        <f>IFERROR(VLOOKUP(F40,'Drop down list options'!F:G,2,FALSE),"")</f>
        <v/>
      </c>
    </row>
    <row r="41" spans="2:7" ht="15.75">
      <c r="B41" s="35"/>
      <c r="C41" s="36"/>
      <c r="D41" s="36"/>
      <c r="E41" s="36"/>
      <c r="F41" s="37" t="str">
        <f t="shared" si="1"/>
        <v/>
      </c>
      <c r="G41" s="28" t="str">
        <f>IFERROR(VLOOKUP(F41,'Drop down list options'!F:G,2,FALSE),"")</f>
        <v/>
      </c>
    </row>
    <row r="42" spans="2:7" ht="15.75">
      <c r="B42" s="35"/>
      <c r="C42" s="36"/>
      <c r="D42" s="36"/>
      <c r="E42" s="36"/>
      <c r="F42" s="37" t="str">
        <f t="shared" si="1"/>
        <v/>
      </c>
      <c r="G42" s="28" t="str">
        <f>IFERROR(VLOOKUP(F42,'Drop down list options'!F:G,2,FALSE),"")</f>
        <v/>
      </c>
    </row>
    <row r="43" spans="2:7" ht="15.75">
      <c r="B43" s="35"/>
      <c r="C43" s="36"/>
      <c r="D43" s="36"/>
      <c r="E43" s="36"/>
      <c r="F43" s="37" t="str">
        <f t="shared" si="1"/>
        <v/>
      </c>
      <c r="G43" s="28" t="str">
        <f>IFERROR(VLOOKUP(F43,'Drop down list options'!F:G,2,FALSE),"")</f>
        <v/>
      </c>
    </row>
    <row r="44" spans="2:7" ht="15.75">
      <c r="B44" s="35"/>
      <c r="C44" s="36"/>
      <c r="D44" s="36"/>
      <c r="E44" s="36"/>
      <c r="F44" s="37" t="str">
        <f t="shared" si="1"/>
        <v/>
      </c>
      <c r="G44" s="28" t="str">
        <f>IFERROR(VLOOKUP(F44,'Drop down list options'!F:G,2,FALSE),"")</f>
        <v/>
      </c>
    </row>
    <row r="45" spans="2:7" ht="15.75">
      <c r="B45" s="35"/>
      <c r="C45" s="36"/>
      <c r="D45" s="36"/>
      <c r="E45" s="36"/>
      <c r="F45" s="37" t="str">
        <f t="shared" si="1"/>
        <v/>
      </c>
      <c r="G45" s="28" t="str">
        <f>IFERROR(VLOOKUP(F45,'Drop down list options'!F:G,2,FALSE),"")</f>
        <v/>
      </c>
    </row>
    <row r="46" spans="2:7" ht="15.75">
      <c r="B46" s="35"/>
      <c r="C46" s="36"/>
      <c r="D46" s="36"/>
      <c r="E46" s="36"/>
      <c r="F46" s="37" t="str">
        <f t="shared" si="1"/>
        <v/>
      </c>
      <c r="G46" s="28" t="str">
        <f>IFERROR(VLOOKUP(F46,'Drop down list options'!F:G,2,FALSE),"")</f>
        <v/>
      </c>
    </row>
    <row r="47" spans="2:7" ht="15.75">
      <c r="B47" s="35"/>
      <c r="C47" s="36"/>
      <c r="D47" s="36"/>
      <c r="E47" s="36"/>
      <c r="F47" s="37" t="str">
        <f t="shared" si="1"/>
        <v/>
      </c>
      <c r="G47" s="28" t="str">
        <f>IFERROR(VLOOKUP(F47,'Drop down list options'!F:G,2,FALSE),"")</f>
        <v/>
      </c>
    </row>
    <row r="48" spans="2:7" ht="16.5" thickBot="1">
      <c r="B48" s="32"/>
      <c r="C48" s="33"/>
      <c r="D48" s="33"/>
      <c r="E48" s="33"/>
      <c r="F48" s="34" t="str">
        <f t="shared" si="1"/>
        <v/>
      </c>
      <c r="G48" s="29" t="str">
        <f>IFERROR(VLOOKUP(F48,'Drop down list options'!F:G,2,FALSE),"")</f>
        <v/>
      </c>
    </row>
    <row r="49" spans="4:5">
      <c r="D49" s="30"/>
      <c r="E49" s="30"/>
    </row>
  </sheetData>
  <conditionalFormatting sqref="G5:G1048576">
    <cfRule type="containsText" dxfId="0" priority="1" operator="containsText" text="Inappropriately">
      <formula>NOT(ISERROR(SEARCH("Inappropriately",G5)))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'Drop down list options'!$A$2:$A$4</xm:f>
          </x14:formula1>
          <xm:sqref>D5:D48</xm:sqref>
        </x14:dataValidation>
        <x14:dataValidation type="list" showInputMessage="1" showErrorMessage="1">
          <x14:formula1>
            <xm:f>'Drop down list options'!$A$4:$A$6</xm:f>
          </x14:formula1>
          <xm:sqref>E5:E48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G49"/>
  <sheetViews>
    <sheetView showGridLines="0" workbookViewId="0">
      <selection activeCell="G45" sqref="G45"/>
    </sheetView>
  </sheetViews>
  <sheetFormatPr defaultColWidth="10.85546875" defaultRowHeight="15"/>
  <cols>
    <col min="1" max="1" width="2.28515625" style="31" customWidth="1"/>
    <col min="2" max="2" width="10.85546875" style="31"/>
    <col min="3" max="3" width="14.42578125" style="31" customWidth="1"/>
    <col min="4" max="4" width="25.28515625" style="31" customWidth="1"/>
    <col min="5" max="5" width="21.5703125" style="31" customWidth="1"/>
    <col min="6" max="6" width="21.5703125" style="31" hidden="1" customWidth="1"/>
    <col min="7" max="7" width="35.140625" style="31" bestFit="1" customWidth="1"/>
    <col min="8" max="9" width="10.85546875" style="31"/>
    <col min="10" max="10" width="17.85546875" style="31" customWidth="1"/>
    <col min="11" max="16384" width="10.85546875" style="31"/>
  </cols>
  <sheetData>
    <row r="1" spans="2:7" ht="20.25" thickBot="1">
      <c r="B1" s="44" t="s">
        <v>45</v>
      </c>
      <c r="C1" s="44"/>
      <c r="D1" s="44"/>
    </row>
    <row r="2" spans="2:7" ht="15.75" thickTop="1">
      <c r="B2" s="45" t="s">
        <v>38</v>
      </c>
    </row>
    <row r="3" spans="2:7" ht="15.75" thickBot="1"/>
    <row r="4" spans="2:7" s="38" customFormat="1" ht="30" customHeight="1">
      <c r="B4" s="46" t="s">
        <v>0</v>
      </c>
      <c r="C4" s="47" t="s">
        <v>15</v>
      </c>
      <c r="D4" s="47" t="s">
        <v>17</v>
      </c>
      <c r="E4" s="47" t="s">
        <v>16</v>
      </c>
      <c r="F4" s="47" t="s">
        <v>31</v>
      </c>
      <c r="G4" s="48" t="s">
        <v>23</v>
      </c>
    </row>
    <row r="5" spans="2:7" s="38" customFormat="1">
      <c r="B5" s="49" t="s">
        <v>3</v>
      </c>
      <c r="C5" s="50">
        <v>37</v>
      </c>
      <c r="D5" s="51" t="s">
        <v>19</v>
      </c>
      <c r="E5" s="51" t="s">
        <v>21</v>
      </c>
      <c r="F5" s="52" t="str">
        <f>CONCATENATE(D5,E5)</f>
        <v>YesOn</v>
      </c>
      <c r="G5" s="25" t="str">
        <f>VLOOKUP(F5,'Drop down list options'!F:G,2,FALSE)</f>
        <v>Appropriately on</v>
      </c>
    </row>
    <row r="6" spans="2:7" s="38" customFormat="1">
      <c r="B6" s="49" t="s">
        <v>3</v>
      </c>
      <c r="C6" s="50">
        <v>38</v>
      </c>
      <c r="D6" s="51" t="s">
        <v>19</v>
      </c>
      <c r="E6" s="51" t="s">
        <v>22</v>
      </c>
      <c r="F6" s="52" t="str">
        <f>CONCATENATE(D6,E6)</f>
        <v>YesOff</v>
      </c>
      <c r="G6" s="25" t="str">
        <f>VLOOKUP(F6,'Drop down list options'!F:G,2,FALSE)</f>
        <v>Inappropriately off</v>
      </c>
    </row>
    <row r="7" spans="2:7" s="38" customFormat="1">
      <c r="B7" s="49" t="s">
        <v>3</v>
      </c>
      <c r="C7" s="50">
        <v>39</v>
      </c>
      <c r="D7" s="51" t="s">
        <v>20</v>
      </c>
      <c r="E7" s="51" t="s">
        <v>21</v>
      </c>
      <c r="F7" s="52" t="str">
        <f t="shared" ref="F7:F48" si="0">CONCATENATE(D7,E7)</f>
        <v>NoOn</v>
      </c>
      <c r="G7" s="25" t="str">
        <f>VLOOKUP(F7,'Drop down list options'!F:G,2,FALSE)</f>
        <v>Inappropriately on</v>
      </c>
    </row>
    <row r="8" spans="2:7" s="38" customFormat="1" ht="15.75" thickBot="1">
      <c r="B8" s="53" t="s">
        <v>3</v>
      </c>
      <c r="C8" s="54">
        <v>40</v>
      </c>
      <c r="D8" s="55" t="s">
        <v>20</v>
      </c>
      <c r="E8" s="55" t="s">
        <v>22</v>
      </c>
      <c r="F8" s="56" t="str">
        <f t="shared" si="0"/>
        <v>NoOff</v>
      </c>
      <c r="G8" s="26" t="str">
        <f>VLOOKUP(F8,'Drop down list options'!F:G,2,FALSE)</f>
        <v>Appropriately off</v>
      </c>
    </row>
    <row r="9" spans="2:7" s="38" customFormat="1" ht="15.75">
      <c r="B9" s="39"/>
      <c r="C9" s="40"/>
      <c r="D9" s="41"/>
      <c r="E9" s="41"/>
      <c r="F9" s="42" t="str">
        <f t="shared" si="0"/>
        <v/>
      </c>
      <c r="G9" s="16" t="str">
        <f>IFERROR(VLOOKUP(F9,'Drop down list options'!F:G,2,FALSE),"")</f>
        <v/>
      </c>
    </row>
    <row r="10" spans="2:7" s="38" customFormat="1" ht="15.75">
      <c r="B10" s="35"/>
      <c r="C10" s="43"/>
      <c r="D10" s="36"/>
      <c r="E10" s="36"/>
      <c r="F10" s="37" t="str">
        <f t="shared" si="0"/>
        <v/>
      </c>
      <c r="G10" s="14" t="str">
        <f>IFERROR(VLOOKUP(F10,'Drop down list options'!F:G,2,FALSE),"")</f>
        <v/>
      </c>
    </row>
    <row r="11" spans="2:7" s="38" customFormat="1" ht="15.75">
      <c r="B11" s="35"/>
      <c r="C11" s="43"/>
      <c r="D11" s="36"/>
      <c r="E11" s="36"/>
      <c r="F11" s="37" t="str">
        <f t="shared" si="0"/>
        <v/>
      </c>
      <c r="G11" s="14" t="str">
        <f>IFERROR(VLOOKUP(F11,'Drop down list options'!F:G,2,FALSE),"")</f>
        <v/>
      </c>
    </row>
    <row r="12" spans="2:7" s="38" customFormat="1" ht="15.75">
      <c r="B12" s="35"/>
      <c r="C12" s="43"/>
      <c r="D12" s="36"/>
      <c r="E12" s="36"/>
      <c r="F12" s="37" t="str">
        <f t="shared" si="0"/>
        <v/>
      </c>
      <c r="G12" s="14" t="str">
        <f>IFERROR(VLOOKUP(F12,'Drop down list options'!F:G,2,FALSE),"")</f>
        <v/>
      </c>
    </row>
    <row r="13" spans="2:7" s="38" customFormat="1" ht="15.75">
      <c r="B13" s="35"/>
      <c r="C13" s="43"/>
      <c r="D13" s="36"/>
      <c r="E13" s="36"/>
      <c r="F13" s="37" t="str">
        <f t="shared" si="0"/>
        <v/>
      </c>
      <c r="G13" s="14" t="str">
        <f>IFERROR(VLOOKUP(F13,'Drop down list options'!F:G,2,FALSE),"")</f>
        <v/>
      </c>
    </row>
    <row r="14" spans="2:7" s="38" customFormat="1" ht="15.75">
      <c r="B14" s="35"/>
      <c r="C14" s="43"/>
      <c r="D14" s="36"/>
      <c r="E14" s="36"/>
      <c r="F14" s="37" t="str">
        <f t="shared" si="0"/>
        <v/>
      </c>
      <c r="G14" s="14" t="str">
        <f>IFERROR(VLOOKUP(F14,'Drop down list options'!F:G,2,FALSE),"")</f>
        <v/>
      </c>
    </row>
    <row r="15" spans="2:7" s="38" customFormat="1" ht="15.75">
      <c r="B15" s="35"/>
      <c r="C15" s="43"/>
      <c r="D15" s="36"/>
      <c r="E15" s="36"/>
      <c r="F15" s="37" t="str">
        <f t="shared" si="0"/>
        <v/>
      </c>
      <c r="G15" s="14" t="str">
        <f>IFERROR(VLOOKUP(F15,'Drop down list options'!F:G,2,FALSE),"")</f>
        <v/>
      </c>
    </row>
    <row r="16" spans="2:7" s="38" customFormat="1" ht="15.75">
      <c r="B16" s="35"/>
      <c r="C16" s="43"/>
      <c r="D16" s="36"/>
      <c r="E16" s="36"/>
      <c r="F16" s="37" t="str">
        <f t="shared" si="0"/>
        <v/>
      </c>
      <c r="G16" s="14" t="str">
        <f>IFERROR(VLOOKUP(F16,'Drop down list options'!F:G,2,FALSE),"")</f>
        <v/>
      </c>
    </row>
    <row r="17" spans="2:7" s="38" customFormat="1" ht="15.75">
      <c r="B17" s="35"/>
      <c r="C17" s="43"/>
      <c r="D17" s="36"/>
      <c r="E17" s="36"/>
      <c r="F17" s="37" t="str">
        <f t="shared" si="0"/>
        <v/>
      </c>
      <c r="G17" s="14" t="str">
        <f>IFERROR(VLOOKUP(F17,'Drop down list options'!F:G,2,FALSE),"")</f>
        <v/>
      </c>
    </row>
    <row r="18" spans="2:7" s="38" customFormat="1" ht="15.75">
      <c r="B18" s="35"/>
      <c r="C18" s="43"/>
      <c r="D18" s="36"/>
      <c r="E18" s="36"/>
      <c r="F18" s="37" t="str">
        <f t="shared" si="0"/>
        <v/>
      </c>
      <c r="G18" s="14" t="str">
        <f>IFERROR(VLOOKUP(F18,'Drop down list options'!F:G,2,FALSE),"")</f>
        <v/>
      </c>
    </row>
    <row r="19" spans="2:7" s="38" customFormat="1" ht="15.75">
      <c r="B19" s="35"/>
      <c r="C19" s="43"/>
      <c r="D19" s="36"/>
      <c r="E19" s="36"/>
      <c r="F19" s="37" t="str">
        <f t="shared" si="0"/>
        <v/>
      </c>
      <c r="G19" s="14" t="str">
        <f>IFERROR(VLOOKUP(F19,'Drop down list options'!F:G,2,FALSE),"")</f>
        <v/>
      </c>
    </row>
    <row r="20" spans="2:7" s="38" customFormat="1" ht="15.75">
      <c r="B20" s="35"/>
      <c r="C20" s="43"/>
      <c r="D20" s="36"/>
      <c r="E20" s="36"/>
      <c r="F20" s="37" t="str">
        <f t="shared" si="0"/>
        <v/>
      </c>
      <c r="G20" s="14" t="str">
        <f>IFERROR(VLOOKUP(F20,'Drop down list options'!F:G,2,FALSE),"")</f>
        <v/>
      </c>
    </row>
    <row r="21" spans="2:7" s="38" customFormat="1" ht="15.75">
      <c r="B21" s="35"/>
      <c r="C21" s="43"/>
      <c r="D21" s="36"/>
      <c r="E21" s="36"/>
      <c r="F21" s="37" t="str">
        <f t="shared" si="0"/>
        <v/>
      </c>
      <c r="G21" s="14" t="str">
        <f>IFERROR(VLOOKUP(F21,'Drop down list options'!F:G,2,FALSE),"")</f>
        <v/>
      </c>
    </row>
    <row r="22" spans="2:7" s="38" customFormat="1" ht="15.75">
      <c r="B22" s="35"/>
      <c r="C22" s="43"/>
      <c r="D22" s="36"/>
      <c r="E22" s="36"/>
      <c r="F22" s="37" t="str">
        <f t="shared" si="0"/>
        <v/>
      </c>
      <c r="G22" s="14" t="str">
        <f>IFERROR(VLOOKUP(F22,'Drop down list options'!F:G,2,FALSE),"")</f>
        <v/>
      </c>
    </row>
    <row r="23" spans="2:7" s="38" customFormat="1" ht="15.75">
      <c r="B23" s="35"/>
      <c r="C23" s="43"/>
      <c r="D23" s="36"/>
      <c r="E23" s="36"/>
      <c r="F23" s="37" t="str">
        <f t="shared" si="0"/>
        <v/>
      </c>
      <c r="G23" s="14" t="str">
        <f>IFERROR(VLOOKUP(F23,'Drop down list options'!F:G,2,FALSE),"")</f>
        <v/>
      </c>
    </row>
    <row r="24" spans="2:7" s="38" customFormat="1" ht="15.75">
      <c r="B24" s="35"/>
      <c r="C24" s="43"/>
      <c r="D24" s="36"/>
      <c r="E24" s="36"/>
      <c r="F24" s="37" t="str">
        <f t="shared" si="0"/>
        <v/>
      </c>
      <c r="G24" s="14" t="str">
        <f>IFERROR(VLOOKUP(F24,'Drop down list options'!F:G,2,FALSE),"")</f>
        <v/>
      </c>
    </row>
    <row r="25" spans="2:7" s="38" customFormat="1" ht="15.75">
      <c r="B25" s="35"/>
      <c r="C25" s="43"/>
      <c r="D25" s="36"/>
      <c r="E25" s="36"/>
      <c r="F25" s="37" t="str">
        <f t="shared" si="0"/>
        <v/>
      </c>
      <c r="G25" s="14" t="str">
        <f>IFERROR(VLOOKUP(F25,'Drop down list options'!F:G,2,FALSE),"")</f>
        <v/>
      </c>
    </row>
    <row r="26" spans="2:7" s="38" customFormat="1" ht="15.75">
      <c r="B26" s="35"/>
      <c r="C26" s="43"/>
      <c r="D26" s="36"/>
      <c r="E26" s="36"/>
      <c r="F26" s="37" t="str">
        <f t="shared" si="0"/>
        <v/>
      </c>
      <c r="G26" s="14" t="str">
        <f>IFERROR(VLOOKUP(F26,'Drop down list options'!F:G,2,FALSE),"")</f>
        <v/>
      </c>
    </row>
    <row r="27" spans="2:7" s="38" customFormat="1" ht="15.75">
      <c r="B27" s="35"/>
      <c r="C27" s="43"/>
      <c r="D27" s="36"/>
      <c r="E27" s="36"/>
      <c r="F27" s="37" t="str">
        <f t="shared" si="0"/>
        <v/>
      </c>
      <c r="G27" s="14" t="str">
        <f>IFERROR(VLOOKUP(F27,'Drop down list options'!F:G,2,FALSE),"")</f>
        <v/>
      </c>
    </row>
    <row r="28" spans="2:7" s="38" customFormat="1" ht="15.75">
      <c r="B28" s="35"/>
      <c r="C28" s="43"/>
      <c r="D28" s="36"/>
      <c r="E28" s="36"/>
      <c r="F28" s="37" t="str">
        <f t="shared" si="0"/>
        <v/>
      </c>
      <c r="G28" s="14" t="str">
        <f>IFERROR(VLOOKUP(F28,'Drop down list options'!F:G,2,FALSE),"")</f>
        <v/>
      </c>
    </row>
    <row r="29" spans="2:7" s="38" customFormat="1" ht="15.75">
      <c r="B29" s="35"/>
      <c r="C29" s="43"/>
      <c r="D29" s="36"/>
      <c r="E29" s="36"/>
      <c r="F29" s="37" t="str">
        <f t="shared" si="0"/>
        <v/>
      </c>
      <c r="G29" s="14" t="str">
        <f>IFERROR(VLOOKUP(F29,'Drop down list options'!F:G,2,FALSE),"")</f>
        <v/>
      </c>
    </row>
    <row r="30" spans="2:7" s="38" customFormat="1" ht="15.75">
      <c r="B30" s="35"/>
      <c r="C30" s="36"/>
      <c r="D30" s="36"/>
      <c r="E30" s="36"/>
      <c r="F30" s="37" t="str">
        <f t="shared" si="0"/>
        <v/>
      </c>
      <c r="G30" s="14" t="str">
        <f>IFERROR(VLOOKUP(F30,'Drop down list options'!F:G,2,FALSE),"")</f>
        <v/>
      </c>
    </row>
    <row r="31" spans="2:7" s="38" customFormat="1" ht="15.75">
      <c r="B31" s="35"/>
      <c r="C31" s="36"/>
      <c r="D31" s="36"/>
      <c r="E31" s="36"/>
      <c r="F31" s="37" t="str">
        <f t="shared" si="0"/>
        <v/>
      </c>
      <c r="G31" s="14" t="str">
        <f>IFERROR(VLOOKUP(F31,'Drop down list options'!F:G,2,FALSE),"")</f>
        <v/>
      </c>
    </row>
    <row r="32" spans="2:7" s="38" customFormat="1" ht="15.75">
      <c r="B32" s="35"/>
      <c r="C32" s="36"/>
      <c r="D32" s="36"/>
      <c r="E32" s="36"/>
      <c r="F32" s="37" t="str">
        <f t="shared" si="0"/>
        <v/>
      </c>
      <c r="G32" s="14" t="str">
        <f>IFERROR(VLOOKUP(F32,'Drop down list options'!F:G,2,FALSE),"")</f>
        <v/>
      </c>
    </row>
    <row r="33" spans="2:7" ht="15.75">
      <c r="B33" s="35"/>
      <c r="C33" s="36"/>
      <c r="D33" s="36"/>
      <c r="E33" s="36"/>
      <c r="F33" s="37" t="str">
        <f t="shared" si="0"/>
        <v/>
      </c>
      <c r="G33" s="14" t="str">
        <f>IFERROR(VLOOKUP(F33,'Drop down list options'!F:G,2,FALSE),"")</f>
        <v/>
      </c>
    </row>
    <row r="34" spans="2:7" ht="15.75">
      <c r="B34" s="35"/>
      <c r="C34" s="36"/>
      <c r="D34" s="36"/>
      <c r="E34" s="36"/>
      <c r="F34" s="37" t="str">
        <f t="shared" si="0"/>
        <v/>
      </c>
      <c r="G34" s="14" t="str">
        <f>IFERROR(VLOOKUP(F34,'Drop down list options'!F:G,2,FALSE),"")</f>
        <v/>
      </c>
    </row>
    <row r="35" spans="2:7" ht="15.75">
      <c r="B35" s="35"/>
      <c r="C35" s="36"/>
      <c r="D35" s="36"/>
      <c r="E35" s="36"/>
      <c r="F35" s="37" t="str">
        <f t="shared" si="0"/>
        <v/>
      </c>
      <c r="G35" s="14" t="str">
        <f>IFERROR(VLOOKUP(F35,'Drop down list options'!F:G,2,FALSE),"")</f>
        <v/>
      </c>
    </row>
    <row r="36" spans="2:7" ht="15.75">
      <c r="B36" s="35"/>
      <c r="C36" s="36"/>
      <c r="D36" s="36"/>
      <c r="E36" s="36"/>
      <c r="F36" s="37" t="str">
        <f t="shared" si="0"/>
        <v/>
      </c>
      <c r="G36" s="14" t="str">
        <f>IFERROR(VLOOKUP(F36,'Drop down list options'!F:G,2,FALSE),"")</f>
        <v/>
      </c>
    </row>
    <row r="37" spans="2:7" ht="15.75">
      <c r="B37" s="35"/>
      <c r="C37" s="36"/>
      <c r="D37" s="36"/>
      <c r="E37" s="36"/>
      <c r="F37" s="37" t="str">
        <f t="shared" si="0"/>
        <v/>
      </c>
      <c r="G37" s="14" t="str">
        <f>IFERROR(VLOOKUP(F37,'Drop down list options'!F:G,2,FALSE),"")</f>
        <v/>
      </c>
    </row>
    <row r="38" spans="2:7" ht="15.75">
      <c r="B38" s="35"/>
      <c r="C38" s="36"/>
      <c r="D38" s="36"/>
      <c r="E38" s="36"/>
      <c r="F38" s="37" t="str">
        <f t="shared" si="0"/>
        <v/>
      </c>
      <c r="G38" s="14" t="str">
        <f>IFERROR(VLOOKUP(F38,'Drop down list options'!F:G,2,FALSE),"")</f>
        <v/>
      </c>
    </row>
    <row r="39" spans="2:7" ht="15.75">
      <c r="B39" s="35"/>
      <c r="C39" s="36"/>
      <c r="D39" s="36"/>
      <c r="E39" s="36"/>
      <c r="F39" s="37" t="str">
        <f t="shared" si="0"/>
        <v/>
      </c>
      <c r="G39" s="14" t="str">
        <f>IFERROR(VLOOKUP(F39,'Drop down list options'!F:G,2,FALSE),"")</f>
        <v/>
      </c>
    </row>
    <row r="40" spans="2:7" ht="15.75">
      <c r="B40" s="35"/>
      <c r="C40" s="36"/>
      <c r="D40" s="36"/>
      <c r="E40" s="36"/>
      <c r="F40" s="37" t="str">
        <f t="shared" si="0"/>
        <v/>
      </c>
      <c r="G40" s="14" t="str">
        <f>IFERROR(VLOOKUP(F40,'Drop down list options'!F:G,2,FALSE),"")</f>
        <v/>
      </c>
    </row>
    <row r="41" spans="2:7" ht="15.75">
      <c r="B41" s="35"/>
      <c r="C41" s="36"/>
      <c r="D41" s="36"/>
      <c r="E41" s="36"/>
      <c r="F41" s="37" t="str">
        <f t="shared" si="0"/>
        <v/>
      </c>
      <c r="G41" s="14" t="str">
        <f>IFERROR(VLOOKUP(F41,'Drop down list options'!F:G,2,FALSE),"")</f>
        <v/>
      </c>
    </row>
    <row r="42" spans="2:7" ht="15.75">
      <c r="B42" s="35"/>
      <c r="C42" s="36"/>
      <c r="D42" s="36"/>
      <c r="E42" s="36"/>
      <c r="F42" s="37" t="str">
        <f t="shared" si="0"/>
        <v/>
      </c>
      <c r="G42" s="14" t="str">
        <f>IFERROR(VLOOKUP(F42,'Drop down list options'!F:G,2,FALSE),"")</f>
        <v/>
      </c>
    </row>
    <row r="43" spans="2:7" ht="15.75">
      <c r="B43" s="35"/>
      <c r="C43" s="36"/>
      <c r="D43" s="36"/>
      <c r="E43" s="36"/>
      <c r="F43" s="37" t="str">
        <f t="shared" si="0"/>
        <v/>
      </c>
      <c r="G43" s="14" t="str">
        <f>IFERROR(VLOOKUP(F43,'Drop down list options'!F:G,2,FALSE),"")</f>
        <v/>
      </c>
    </row>
    <row r="44" spans="2:7" ht="15.75">
      <c r="B44" s="35"/>
      <c r="C44" s="36"/>
      <c r="D44" s="36"/>
      <c r="E44" s="36"/>
      <c r="F44" s="37" t="str">
        <f t="shared" si="0"/>
        <v/>
      </c>
      <c r="G44" s="14" t="str">
        <f>IFERROR(VLOOKUP(F44,'Drop down list options'!F:G,2,FALSE),"")</f>
        <v/>
      </c>
    </row>
    <row r="45" spans="2:7" ht="15.75">
      <c r="B45" s="35"/>
      <c r="C45" s="36"/>
      <c r="D45" s="36"/>
      <c r="E45" s="36"/>
      <c r="F45" s="37" t="str">
        <f t="shared" si="0"/>
        <v/>
      </c>
      <c r="G45" s="14" t="str">
        <f>IFERROR(VLOOKUP(F45,'Drop down list options'!F:G,2,FALSE),"")</f>
        <v/>
      </c>
    </row>
    <row r="46" spans="2:7" ht="15.75">
      <c r="B46" s="35"/>
      <c r="C46" s="36"/>
      <c r="D46" s="36"/>
      <c r="E46" s="36"/>
      <c r="F46" s="37" t="str">
        <f t="shared" si="0"/>
        <v/>
      </c>
      <c r="G46" s="14" t="str">
        <f>IFERROR(VLOOKUP(F46,'Drop down list options'!F:G,2,FALSE),"")</f>
        <v/>
      </c>
    </row>
    <row r="47" spans="2:7" ht="15.75">
      <c r="B47" s="35"/>
      <c r="C47" s="36"/>
      <c r="D47" s="36"/>
      <c r="E47" s="36"/>
      <c r="F47" s="37" t="str">
        <f t="shared" si="0"/>
        <v/>
      </c>
      <c r="G47" s="14" t="str">
        <f>IFERROR(VLOOKUP(F47,'Drop down list options'!F:G,2,FALSE),"")</f>
        <v/>
      </c>
    </row>
    <row r="48" spans="2:7" ht="16.5" thickBot="1">
      <c r="B48" s="32"/>
      <c r="C48" s="33"/>
      <c r="D48" s="33"/>
      <c r="E48" s="33"/>
      <c r="F48" s="34" t="str">
        <f t="shared" si="0"/>
        <v/>
      </c>
      <c r="G48" s="15" t="str">
        <f>IFERROR(VLOOKUP(F48,'Drop down list options'!F:G,2,FALSE),"")</f>
        <v/>
      </c>
    </row>
    <row r="49" spans="4:5">
      <c r="D49" s="30"/>
      <c r="E49" s="30"/>
    </row>
  </sheetData>
  <conditionalFormatting sqref="G5:G1048576">
    <cfRule type="containsText" dxfId="3" priority="1" operator="containsText" text="Inappropriately">
      <formula>NOT(ISERROR(SEARCH("Inappropriately",G5)))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'Drop down list options'!$A$4:$A$6</xm:f>
          </x14:formula1>
          <xm:sqref>E5:E48</xm:sqref>
        </x14:dataValidation>
        <x14:dataValidation type="list" showInputMessage="1" showErrorMessage="1">
          <x14:formula1>
            <xm:f>'Drop down list options'!$A$2:$A$4</xm:f>
          </x14:formula1>
          <xm:sqref>D5:D48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3"/>
  <sheetViews>
    <sheetView workbookViewId="0">
      <selection activeCell="E42" sqref="E42"/>
    </sheetView>
  </sheetViews>
  <sheetFormatPr defaultColWidth="10.7109375" defaultRowHeight="15"/>
  <cols>
    <col min="1" max="1" width="28.5703125" customWidth="1"/>
  </cols>
  <sheetData>
    <row r="1" spans="1:3">
      <c r="A1" s="1" t="s">
        <v>43</v>
      </c>
    </row>
    <row r="2" spans="1:3">
      <c r="A2" s="17" t="s">
        <v>39</v>
      </c>
      <c r="B2" t="s">
        <v>41</v>
      </c>
      <c r="C2" t="s">
        <v>42</v>
      </c>
    </row>
    <row r="3" spans="1:3">
      <c r="A3" s="4" t="s">
        <v>36</v>
      </c>
      <c r="B3" s="4">
        <f>COUNTIF('1 - Baseline AGSS safety AM'!$G$9:$G$48,A3)</f>
        <v>0</v>
      </c>
      <c r="C3" s="19" t="e">
        <f>B3/$B$7</f>
        <v>#DIV/0!</v>
      </c>
    </row>
    <row r="4" spans="1:3">
      <c r="A4" s="4" t="s">
        <v>28</v>
      </c>
      <c r="B4" s="4">
        <f>COUNTIF('1 - Baseline AGSS safety AM'!$G$9:$G$48,A4)</f>
        <v>0</v>
      </c>
      <c r="C4" s="19" t="e">
        <f t="shared" ref="C4:C6" si="0">B4/$B$7</f>
        <v>#DIV/0!</v>
      </c>
    </row>
    <row r="5" spans="1:3">
      <c r="A5" s="4" t="s">
        <v>29</v>
      </c>
      <c r="B5" s="4">
        <f>COUNTIF('1 - Baseline AGSS safety AM'!$G$9:$G$48,A5)</f>
        <v>0</v>
      </c>
      <c r="C5" s="19" t="e">
        <f t="shared" si="0"/>
        <v>#DIV/0!</v>
      </c>
    </row>
    <row r="6" spans="1:3">
      <c r="A6" s="4" t="s">
        <v>30</v>
      </c>
      <c r="B6" s="4">
        <f>COUNTIF('1 - Baseline AGSS safety AM'!$G$9:$G$48,A6)</f>
        <v>0</v>
      </c>
      <c r="C6" s="19" t="e">
        <f t="shared" si="0"/>
        <v>#DIV/0!</v>
      </c>
    </row>
    <row r="7" spans="1:3" ht="15.75" thickBot="1">
      <c r="A7" s="11" t="s">
        <v>40</v>
      </c>
      <c r="B7" s="18">
        <f>SUM(B3:B6)</f>
        <v>0</v>
      </c>
    </row>
    <row r="10" spans="1:3">
      <c r="A10" s="1" t="s">
        <v>44</v>
      </c>
    </row>
    <row r="11" spans="1:3">
      <c r="A11" s="17" t="s">
        <v>39</v>
      </c>
      <c r="B11" t="s">
        <v>41</v>
      </c>
      <c r="C11" t="s">
        <v>42</v>
      </c>
    </row>
    <row r="12" spans="1:3">
      <c r="A12" s="4" t="s">
        <v>36</v>
      </c>
      <c r="B12" s="4">
        <f>COUNTIF('2 - Baseline AGSS safety PM'!$G$9:$G$48,A12)</f>
        <v>0</v>
      </c>
      <c r="C12" s="19" t="e">
        <f>B12/$B$16</f>
        <v>#DIV/0!</v>
      </c>
    </row>
    <row r="13" spans="1:3">
      <c r="A13" s="4" t="s">
        <v>28</v>
      </c>
      <c r="B13" s="4">
        <f>COUNTIF('2 - Baseline AGSS safety PM'!$G$9:$G$48,A13)</f>
        <v>0</v>
      </c>
      <c r="C13" s="19" t="e">
        <f t="shared" ref="C13:C15" si="1">B13/$B$16</f>
        <v>#DIV/0!</v>
      </c>
    </row>
    <row r="14" spans="1:3">
      <c r="A14" s="4" t="s">
        <v>29</v>
      </c>
      <c r="B14" s="4">
        <f>COUNTIF('2 - Baseline AGSS safety PM'!$G$9:$G$48,A14)</f>
        <v>0</v>
      </c>
      <c r="C14" s="19" t="e">
        <f t="shared" si="1"/>
        <v>#DIV/0!</v>
      </c>
    </row>
    <row r="15" spans="1:3">
      <c r="A15" s="4" t="s">
        <v>30</v>
      </c>
      <c r="B15" s="4">
        <f>COUNTIF('2 - Baseline AGSS safety PM'!$G$9:$G$48,A15)</f>
        <v>0</v>
      </c>
      <c r="C15" s="19" t="e">
        <f t="shared" si="1"/>
        <v>#DIV/0!</v>
      </c>
    </row>
    <row r="16" spans="1:3" ht="15.75" thickBot="1">
      <c r="A16" s="11" t="s">
        <v>40</v>
      </c>
      <c r="B16" s="18">
        <f>SUM(B12:B15)</f>
        <v>0</v>
      </c>
    </row>
    <row r="18" spans="1:3">
      <c r="A18" s="1" t="s">
        <v>46</v>
      </c>
    </row>
    <row r="19" spans="1:3">
      <c r="A19" s="17" t="s">
        <v>39</v>
      </c>
      <c r="B19" t="s">
        <v>41</v>
      </c>
      <c r="C19" t="s">
        <v>42</v>
      </c>
    </row>
    <row r="20" spans="1:3">
      <c r="A20" s="4" t="s">
        <v>36</v>
      </c>
      <c r="B20" s="4">
        <f>COUNTIF('3 - Repeat AGSS safety AM'!$G$9:$G$48,A20)</f>
        <v>0</v>
      </c>
      <c r="C20" s="19" t="e">
        <f>B20/$B$24</f>
        <v>#DIV/0!</v>
      </c>
    </row>
    <row r="21" spans="1:3">
      <c r="A21" s="4" t="s">
        <v>28</v>
      </c>
      <c r="B21" s="4">
        <f>COUNTIF('3 - Repeat AGSS safety AM'!$G$9:$G$48,A21)</f>
        <v>0</v>
      </c>
      <c r="C21" s="19" t="e">
        <f t="shared" ref="C21:C23" si="2">B21/$B$24</f>
        <v>#DIV/0!</v>
      </c>
    </row>
    <row r="22" spans="1:3">
      <c r="A22" s="4" t="s">
        <v>29</v>
      </c>
      <c r="B22" s="4">
        <f>COUNTIF('3 - Repeat AGSS safety AM'!$G$9:$G$48,A22)</f>
        <v>0</v>
      </c>
      <c r="C22" s="19" t="e">
        <f t="shared" si="2"/>
        <v>#DIV/0!</v>
      </c>
    </row>
    <row r="23" spans="1:3">
      <c r="A23" s="4" t="s">
        <v>30</v>
      </c>
      <c r="B23" s="4">
        <f>COUNTIF('3 - Repeat AGSS safety AM'!$G$9:$G$48,A23)</f>
        <v>0</v>
      </c>
      <c r="C23" s="19" t="e">
        <f t="shared" si="2"/>
        <v>#DIV/0!</v>
      </c>
    </row>
    <row r="24" spans="1:3" ht="15.75" thickBot="1">
      <c r="A24" s="11" t="s">
        <v>40</v>
      </c>
      <c r="B24" s="18">
        <f>SUM(B20:B23)</f>
        <v>0</v>
      </c>
    </row>
    <row r="27" spans="1:3">
      <c r="A27" s="1" t="s">
        <v>47</v>
      </c>
    </row>
    <row r="28" spans="1:3">
      <c r="A28" s="17" t="s">
        <v>39</v>
      </c>
      <c r="B28" t="s">
        <v>41</v>
      </c>
      <c r="C28" t="s">
        <v>42</v>
      </c>
    </row>
    <row r="29" spans="1:3">
      <c r="A29" s="4" t="s">
        <v>36</v>
      </c>
      <c r="B29" s="4">
        <f>COUNTIF('4 - Repeat AGSS safety PM'!$G$9:$G$48,A29)</f>
        <v>0</v>
      </c>
      <c r="C29" s="19" t="e">
        <f>B29/$B$33</f>
        <v>#DIV/0!</v>
      </c>
    </row>
    <row r="30" spans="1:3">
      <c r="A30" s="4" t="s">
        <v>28</v>
      </c>
      <c r="B30" s="4">
        <f>COUNTIF('4 - Repeat AGSS safety PM'!$G$9:$G$48,A30)</f>
        <v>0</v>
      </c>
      <c r="C30" s="19" t="e">
        <f t="shared" ref="C30:C32" si="3">B30/$B$33</f>
        <v>#DIV/0!</v>
      </c>
    </row>
    <row r="31" spans="1:3">
      <c r="A31" s="4" t="s">
        <v>29</v>
      </c>
      <c r="B31" s="4">
        <f>COUNTIF('4 - Repeat AGSS safety PM'!$G$9:$G$48,A31)</f>
        <v>0</v>
      </c>
      <c r="C31" s="19" t="e">
        <f t="shared" si="3"/>
        <v>#DIV/0!</v>
      </c>
    </row>
    <row r="32" spans="1:3">
      <c r="A32" s="4" t="s">
        <v>30</v>
      </c>
      <c r="B32" s="4">
        <f>COUNTIF('4 - Repeat AGSS safety PM'!$G$9:$G$48,A32)</f>
        <v>0</v>
      </c>
      <c r="C32" s="19" t="e">
        <f t="shared" si="3"/>
        <v>#DIV/0!</v>
      </c>
    </row>
    <row r="33" spans="1:2" ht="15.75" thickBot="1">
      <c r="A33" s="11" t="s">
        <v>40</v>
      </c>
      <c r="B33" s="18">
        <f>SUM(B29:B32)</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6"/>
  <sheetViews>
    <sheetView workbookViewId="0">
      <selection activeCell="G2" sqref="G2"/>
    </sheetView>
  </sheetViews>
  <sheetFormatPr defaultColWidth="10.7109375" defaultRowHeight="15"/>
  <cols>
    <col min="5" max="5" width="38.5703125" customWidth="1"/>
    <col min="6" max="6" width="17.85546875" customWidth="1"/>
    <col min="7" max="7" width="20.42578125" customWidth="1"/>
  </cols>
  <sheetData>
    <row r="1" spans="1:7">
      <c r="E1" s="12" t="s">
        <v>24</v>
      </c>
      <c r="F1" s="10" t="s">
        <v>32</v>
      </c>
      <c r="G1" s="13" t="s">
        <v>36</v>
      </c>
    </row>
    <row r="2" spans="1:7">
      <c r="A2" s="9" t="s">
        <v>19</v>
      </c>
      <c r="E2" s="3" t="s">
        <v>25</v>
      </c>
      <c r="F2" s="4" t="s">
        <v>33</v>
      </c>
      <c r="G2" s="5" t="s">
        <v>28</v>
      </c>
    </row>
    <row r="3" spans="1:7">
      <c r="A3" s="9" t="s">
        <v>20</v>
      </c>
      <c r="E3" s="3" t="s">
        <v>26</v>
      </c>
      <c r="F3" s="4" t="s">
        <v>34</v>
      </c>
      <c r="G3" s="5" t="s">
        <v>29</v>
      </c>
    </row>
    <row r="4" spans="1:7" ht="15.75" thickBot="1">
      <c r="A4" s="9"/>
      <c r="E4" s="6" t="s">
        <v>27</v>
      </c>
      <c r="F4" s="7" t="s">
        <v>35</v>
      </c>
      <c r="G4" s="8" t="s">
        <v>30</v>
      </c>
    </row>
    <row r="5" spans="1:7">
      <c r="A5" s="9" t="s">
        <v>21</v>
      </c>
    </row>
    <row r="6" spans="1:7">
      <c r="A6" s="9" t="s">
        <v>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G49"/>
  <sheetViews>
    <sheetView showGridLines="0" workbookViewId="0">
      <selection activeCell="B18" sqref="B18"/>
    </sheetView>
  </sheetViews>
  <sheetFormatPr defaultColWidth="10.85546875" defaultRowHeight="15"/>
  <cols>
    <col min="1" max="1" width="2.28515625" style="31" customWidth="1"/>
    <col min="2" max="2" width="10.85546875" style="31"/>
    <col min="3" max="3" width="14.42578125" style="31" customWidth="1"/>
    <col min="4" max="4" width="25.28515625" style="31" customWidth="1"/>
    <col min="5" max="5" width="21.5703125" style="31" customWidth="1"/>
    <col min="6" max="6" width="21.5703125" style="31" hidden="1" customWidth="1"/>
    <col min="7" max="7" width="35.140625" style="31" bestFit="1" customWidth="1"/>
    <col min="8" max="9" width="10.85546875" style="31"/>
    <col min="10" max="10" width="17.85546875" style="31" customWidth="1"/>
    <col min="11" max="16384" width="10.85546875" style="31"/>
  </cols>
  <sheetData>
    <row r="1" spans="2:7" ht="20.25" thickBot="1">
      <c r="B1" s="44" t="s">
        <v>37</v>
      </c>
      <c r="C1" s="44"/>
      <c r="D1" s="44"/>
    </row>
    <row r="2" spans="2:7" ht="15.75" thickTop="1">
      <c r="B2" s="45" t="s">
        <v>38</v>
      </c>
    </row>
    <row r="3" spans="2:7" ht="15.75" thickBot="1"/>
    <row r="4" spans="2:7" s="38" customFormat="1" ht="30" customHeight="1">
      <c r="B4" s="46" t="s">
        <v>0</v>
      </c>
      <c r="C4" s="47" t="s">
        <v>15</v>
      </c>
      <c r="D4" s="47" t="s">
        <v>17</v>
      </c>
      <c r="E4" s="47" t="s">
        <v>16</v>
      </c>
      <c r="F4" s="47" t="s">
        <v>31</v>
      </c>
      <c r="G4" s="48" t="s">
        <v>23</v>
      </c>
    </row>
    <row r="5" spans="2:7" s="38" customFormat="1">
      <c r="B5" s="49" t="s">
        <v>3</v>
      </c>
      <c r="C5" s="50">
        <v>37</v>
      </c>
      <c r="D5" s="51" t="s">
        <v>19</v>
      </c>
      <c r="E5" s="51" t="s">
        <v>21</v>
      </c>
      <c r="F5" s="52" t="str">
        <f>CONCATENATE(D5,E5)</f>
        <v>YesOn</v>
      </c>
      <c r="G5" s="25" t="str">
        <f>VLOOKUP(F5,'Drop down list options'!F:G,2,FALSE)</f>
        <v>Appropriately on</v>
      </c>
    </row>
    <row r="6" spans="2:7" s="38" customFormat="1">
      <c r="B6" s="49" t="s">
        <v>3</v>
      </c>
      <c r="C6" s="50">
        <v>38</v>
      </c>
      <c r="D6" s="51" t="s">
        <v>19</v>
      </c>
      <c r="E6" s="51" t="s">
        <v>22</v>
      </c>
      <c r="F6" s="52" t="str">
        <f>CONCATENATE(D6,E6)</f>
        <v>YesOff</v>
      </c>
      <c r="G6" s="25" t="str">
        <f>VLOOKUP(F6,'Drop down list options'!F:G,2,FALSE)</f>
        <v>Inappropriately off</v>
      </c>
    </row>
    <row r="7" spans="2:7" s="38" customFormat="1">
      <c r="B7" s="49" t="s">
        <v>3</v>
      </c>
      <c r="C7" s="50">
        <v>39</v>
      </c>
      <c r="D7" s="51" t="s">
        <v>20</v>
      </c>
      <c r="E7" s="51" t="s">
        <v>21</v>
      </c>
      <c r="F7" s="52" t="str">
        <f t="shared" ref="F7:F48" si="0">CONCATENATE(D7,E7)</f>
        <v>NoOn</v>
      </c>
      <c r="G7" s="25" t="str">
        <f>VLOOKUP(F7,'Drop down list options'!F:G,2,FALSE)</f>
        <v>Inappropriately on</v>
      </c>
    </row>
    <row r="8" spans="2:7" s="38" customFormat="1" ht="15.75" thickBot="1">
      <c r="B8" s="53" t="s">
        <v>3</v>
      </c>
      <c r="C8" s="54">
        <v>40</v>
      </c>
      <c r="D8" s="55" t="s">
        <v>20</v>
      </c>
      <c r="E8" s="55" t="s">
        <v>22</v>
      </c>
      <c r="F8" s="56" t="str">
        <f t="shared" si="0"/>
        <v>NoOff</v>
      </c>
      <c r="G8" s="26" t="str">
        <f>VLOOKUP(F8,'Drop down list options'!F:G,2,FALSE)</f>
        <v>Appropriately off</v>
      </c>
    </row>
    <row r="9" spans="2:7" s="38" customFormat="1" ht="15.75">
      <c r="B9" s="39"/>
      <c r="C9" s="40"/>
      <c r="D9" s="41"/>
      <c r="E9" s="41"/>
      <c r="F9" s="42" t="str">
        <f t="shared" si="0"/>
        <v/>
      </c>
      <c r="G9" s="16" t="str">
        <f>IFERROR(VLOOKUP(F9,'Drop down list options'!F:G,2,FALSE),"")</f>
        <v/>
      </c>
    </row>
    <row r="10" spans="2:7" s="38" customFormat="1" ht="15.75">
      <c r="B10" s="35"/>
      <c r="C10" s="43"/>
      <c r="D10" s="36"/>
      <c r="E10" s="36"/>
      <c r="F10" s="37" t="str">
        <f t="shared" si="0"/>
        <v/>
      </c>
      <c r="G10" s="14" t="str">
        <f>IFERROR(VLOOKUP(F10,'Drop down list options'!F:G,2,FALSE),"")</f>
        <v/>
      </c>
    </row>
    <row r="11" spans="2:7" s="38" customFormat="1" ht="15.75">
      <c r="B11" s="35"/>
      <c r="C11" s="43"/>
      <c r="D11" s="36"/>
      <c r="E11" s="36"/>
      <c r="F11" s="37" t="str">
        <f t="shared" si="0"/>
        <v/>
      </c>
      <c r="G11" s="14" t="str">
        <f>IFERROR(VLOOKUP(F11,'Drop down list options'!F:G,2,FALSE),"")</f>
        <v/>
      </c>
    </row>
    <row r="12" spans="2:7" s="38" customFormat="1" ht="15.75">
      <c r="B12" s="35"/>
      <c r="C12" s="43"/>
      <c r="D12" s="36"/>
      <c r="E12" s="36"/>
      <c r="F12" s="37" t="str">
        <f t="shared" si="0"/>
        <v/>
      </c>
      <c r="G12" s="14" t="str">
        <f>IFERROR(VLOOKUP(F12,'Drop down list options'!F:G,2,FALSE),"")</f>
        <v/>
      </c>
    </row>
    <row r="13" spans="2:7" s="38" customFormat="1" ht="15.75">
      <c r="B13" s="35"/>
      <c r="C13" s="43"/>
      <c r="D13" s="36"/>
      <c r="E13" s="36"/>
      <c r="F13" s="37" t="str">
        <f t="shared" si="0"/>
        <v/>
      </c>
      <c r="G13" s="14" t="str">
        <f>IFERROR(VLOOKUP(F13,'Drop down list options'!F:G,2,FALSE),"")</f>
        <v/>
      </c>
    </row>
    <row r="14" spans="2:7" s="38" customFormat="1" ht="15.75">
      <c r="B14" s="35"/>
      <c r="C14" s="43"/>
      <c r="D14" s="36"/>
      <c r="E14" s="36"/>
      <c r="F14" s="37" t="str">
        <f t="shared" si="0"/>
        <v/>
      </c>
      <c r="G14" s="14" t="str">
        <f>IFERROR(VLOOKUP(F14,'Drop down list options'!F:G,2,FALSE),"")</f>
        <v/>
      </c>
    </row>
    <row r="15" spans="2:7" s="38" customFormat="1" ht="15.75">
      <c r="B15" s="35"/>
      <c r="C15" s="43"/>
      <c r="D15" s="36"/>
      <c r="E15" s="36"/>
      <c r="F15" s="37" t="str">
        <f t="shared" si="0"/>
        <v/>
      </c>
      <c r="G15" s="14" t="str">
        <f>IFERROR(VLOOKUP(F15,'Drop down list options'!F:G,2,FALSE),"")</f>
        <v/>
      </c>
    </row>
    <row r="16" spans="2:7" s="38" customFormat="1" ht="15.75">
      <c r="B16" s="35"/>
      <c r="C16" s="43"/>
      <c r="D16" s="36"/>
      <c r="E16" s="36"/>
      <c r="F16" s="37" t="str">
        <f t="shared" si="0"/>
        <v/>
      </c>
      <c r="G16" s="14" t="str">
        <f>IFERROR(VLOOKUP(F16,'Drop down list options'!F:G,2,FALSE),"")</f>
        <v/>
      </c>
    </row>
    <row r="17" spans="2:7" s="38" customFormat="1" ht="15.75">
      <c r="B17" s="35"/>
      <c r="C17" s="43"/>
      <c r="D17" s="36"/>
      <c r="E17" s="36"/>
      <c r="F17" s="37" t="str">
        <f t="shared" si="0"/>
        <v/>
      </c>
      <c r="G17" s="14" t="str">
        <f>IFERROR(VLOOKUP(F17,'Drop down list options'!F:G,2,FALSE),"")</f>
        <v/>
      </c>
    </row>
    <row r="18" spans="2:7" s="38" customFormat="1" ht="15.75">
      <c r="B18" s="35"/>
      <c r="C18" s="43"/>
      <c r="D18" s="36"/>
      <c r="E18" s="36"/>
      <c r="F18" s="37" t="str">
        <f t="shared" si="0"/>
        <v/>
      </c>
      <c r="G18" s="14" t="str">
        <f>IFERROR(VLOOKUP(F18,'Drop down list options'!F:G,2,FALSE),"")</f>
        <v/>
      </c>
    </row>
    <row r="19" spans="2:7" s="38" customFormat="1" ht="15.75">
      <c r="B19" s="35"/>
      <c r="C19" s="43"/>
      <c r="D19" s="36"/>
      <c r="E19" s="36"/>
      <c r="F19" s="37" t="str">
        <f t="shared" si="0"/>
        <v/>
      </c>
      <c r="G19" s="14" t="str">
        <f>IFERROR(VLOOKUP(F19,'Drop down list options'!F:G,2,FALSE),"")</f>
        <v/>
      </c>
    </row>
    <row r="20" spans="2:7" s="38" customFormat="1" ht="15.75">
      <c r="B20" s="35"/>
      <c r="C20" s="43"/>
      <c r="D20" s="36"/>
      <c r="E20" s="36"/>
      <c r="F20" s="37" t="str">
        <f t="shared" si="0"/>
        <v/>
      </c>
      <c r="G20" s="14" t="str">
        <f>IFERROR(VLOOKUP(F20,'Drop down list options'!F:G,2,FALSE),"")</f>
        <v/>
      </c>
    </row>
    <row r="21" spans="2:7" s="38" customFormat="1" ht="15.75">
      <c r="B21" s="35"/>
      <c r="C21" s="43"/>
      <c r="D21" s="36"/>
      <c r="E21" s="36"/>
      <c r="F21" s="37" t="str">
        <f t="shared" si="0"/>
        <v/>
      </c>
      <c r="G21" s="14" t="str">
        <f>IFERROR(VLOOKUP(F21,'Drop down list options'!F:G,2,FALSE),"")</f>
        <v/>
      </c>
    </row>
    <row r="22" spans="2:7" s="38" customFormat="1" ht="15.75">
      <c r="B22" s="35"/>
      <c r="C22" s="43"/>
      <c r="D22" s="36"/>
      <c r="E22" s="36"/>
      <c r="F22" s="37" t="str">
        <f t="shared" si="0"/>
        <v/>
      </c>
      <c r="G22" s="14" t="str">
        <f>IFERROR(VLOOKUP(F22,'Drop down list options'!F:G,2,FALSE),"")</f>
        <v/>
      </c>
    </row>
    <row r="23" spans="2:7" s="38" customFormat="1" ht="15.75">
      <c r="B23" s="35"/>
      <c r="C23" s="43"/>
      <c r="D23" s="36"/>
      <c r="E23" s="36"/>
      <c r="F23" s="37" t="str">
        <f t="shared" si="0"/>
        <v/>
      </c>
      <c r="G23" s="14" t="str">
        <f>IFERROR(VLOOKUP(F23,'Drop down list options'!F:G,2,FALSE),"")</f>
        <v/>
      </c>
    </row>
    <row r="24" spans="2:7" s="38" customFormat="1" ht="15.75">
      <c r="B24" s="35"/>
      <c r="C24" s="43"/>
      <c r="D24" s="36"/>
      <c r="E24" s="36"/>
      <c r="F24" s="37" t="str">
        <f t="shared" si="0"/>
        <v/>
      </c>
      <c r="G24" s="14" t="str">
        <f>IFERROR(VLOOKUP(F24,'Drop down list options'!F:G,2,FALSE),"")</f>
        <v/>
      </c>
    </row>
    <row r="25" spans="2:7" s="38" customFormat="1" ht="15.75">
      <c r="B25" s="35"/>
      <c r="C25" s="43"/>
      <c r="D25" s="36"/>
      <c r="E25" s="36"/>
      <c r="F25" s="37" t="str">
        <f t="shared" si="0"/>
        <v/>
      </c>
      <c r="G25" s="14" t="str">
        <f>IFERROR(VLOOKUP(F25,'Drop down list options'!F:G,2,FALSE),"")</f>
        <v/>
      </c>
    </row>
    <row r="26" spans="2:7" s="38" customFormat="1" ht="15.75">
      <c r="B26" s="35"/>
      <c r="C26" s="43"/>
      <c r="D26" s="36"/>
      <c r="E26" s="36"/>
      <c r="F26" s="37" t="str">
        <f t="shared" si="0"/>
        <v/>
      </c>
      <c r="G26" s="14" t="str">
        <f>IFERROR(VLOOKUP(F26,'Drop down list options'!F:G,2,FALSE),"")</f>
        <v/>
      </c>
    </row>
    <row r="27" spans="2:7" s="38" customFormat="1" ht="15.75">
      <c r="B27" s="35"/>
      <c r="C27" s="43"/>
      <c r="D27" s="36"/>
      <c r="E27" s="36"/>
      <c r="F27" s="37" t="str">
        <f t="shared" si="0"/>
        <v/>
      </c>
      <c r="G27" s="14" t="str">
        <f>IFERROR(VLOOKUP(F27,'Drop down list options'!F:G,2,FALSE),"")</f>
        <v/>
      </c>
    </row>
    <row r="28" spans="2:7" s="38" customFormat="1" ht="15.75">
      <c r="B28" s="35"/>
      <c r="C28" s="43"/>
      <c r="D28" s="36"/>
      <c r="E28" s="36"/>
      <c r="F28" s="37" t="str">
        <f t="shared" si="0"/>
        <v/>
      </c>
      <c r="G28" s="14" t="str">
        <f>IFERROR(VLOOKUP(F28,'Drop down list options'!F:G,2,FALSE),"")</f>
        <v/>
      </c>
    </row>
    <row r="29" spans="2:7" s="38" customFormat="1" ht="15.75">
      <c r="B29" s="35"/>
      <c r="C29" s="43"/>
      <c r="D29" s="36"/>
      <c r="E29" s="36"/>
      <c r="F29" s="37" t="str">
        <f t="shared" si="0"/>
        <v/>
      </c>
      <c r="G29" s="14" t="str">
        <f>IFERROR(VLOOKUP(F29,'Drop down list options'!F:G,2,FALSE),"")</f>
        <v/>
      </c>
    </row>
    <row r="30" spans="2:7" s="38" customFormat="1" ht="15.75">
      <c r="B30" s="35"/>
      <c r="C30" s="36"/>
      <c r="D30" s="36"/>
      <c r="E30" s="36"/>
      <c r="F30" s="37" t="str">
        <f t="shared" si="0"/>
        <v/>
      </c>
      <c r="G30" s="14" t="str">
        <f>IFERROR(VLOOKUP(F30,'Drop down list options'!F:G,2,FALSE),"")</f>
        <v/>
      </c>
    </row>
    <row r="31" spans="2:7" s="38" customFormat="1" ht="15.75">
      <c r="B31" s="35"/>
      <c r="C31" s="36"/>
      <c r="D31" s="36"/>
      <c r="E31" s="36"/>
      <c r="F31" s="37" t="str">
        <f t="shared" si="0"/>
        <v/>
      </c>
      <c r="G31" s="14" t="str">
        <f>IFERROR(VLOOKUP(F31,'Drop down list options'!F:G,2,FALSE),"")</f>
        <v/>
      </c>
    </row>
    <row r="32" spans="2:7" s="38" customFormat="1" ht="15.75">
      <c r="B32" s="35"/>
      <c r="C32" s="36"/>
      <c r="D32" s="36"/>
      <c r="E32" s="36"/>
      <c r="F32" s="37" t="str">
        <f t="shared" si="0"/>
        <v/>
      </c>
      <c r="G32" s="14" t="str">
        <f>IFERROR(VLOOKUP(F32,'Drop down list options'!F:G,2,FALSE),"")</f>
        <v/>
      </c>
    </row>
    <row r="33" spans="2:7" ht="15.75">
      <c r="B33" s="35"/>
      <c r="C33" s="36"/>
      <c r="D33" s="36"/>
      <c r="E33" s="36"/>
      <c r="F33" s="37" t="str">
        <f t="shared" si="0"/>
        <v/>
      </c>
      <c r="G33" s="14" t="str">
        <f>IFERROR(VLOOKUP(F33,'Drop down list options'!F:G,2,FALSE),"")</f>
        <v/>
      </c>
    </row>
    <row r="34" spans="2:7" ht="15.75">
      <c r="B34" s="35"/>
      <c r="C34" s="36"/>
      <c r="D34" s="36"/>
      <c r="E34" s="36"/>
      <c r="F34" s="37" t="str">
        <f t="shared" si="0"/>
        <v/>
      </c>
      <c r="G34" s="14" t="str">
        <f>IFERROR(VLOOKUP(F34,'Drop down list options'!F:G,2,FALSE),"")</f>
        <v/>
      </c>
    </row>
    <row r="35" spans="2:7" ht="15.75">
      <c r="B35" s="35"/>
      <c r="C35" s="36"/>
      <c r="D35" s="36"/>
      <c r="E35" s="36"/>
      <c r="F35" s="37" t="str">
        <f t="shared" si="0"/>
        <v/>
      </c>
      <c r="G35" s="14" t="str">
        <f>IFERROR(VLOOKUP(F35,'Drop down list options'!F:G,2,FALSE),"")</f>
        <v/>
      </c>
    </row>
    <row r="36" spans="2:7" ht="15.75">
      <c r="B36" s="35"/>
      <c r="C36" s="36"/>
      <c r="D36" s="36"/>
      <c r="E36" s="36"/>
      <c r="F36" s="37" t="str">
        <f t="shared" si="0"/>
        <v/>
      </c>
      <c r="G36" s="14" t="str">
        <f>IFERROR(VLOOKUP(F36,'Drop down list options'!F:G,2,FALSE),"")</f>
        <v/>
      </c>
    </row>
    <row r="37" spans="2:7" ht="15.75">
      <c r="B37" s="35"/>
      <c r="C37" s="36"/>
      <c r="D37" s="36"/>
      <c r="E37" s="36"/>
      <c r="F37" s="37" t="str">
        <f t="shared" si="0"/>
        <v/>
      </c>
      <c r="G37" s="14" t="str">
        <f>IFERROR(VLOOKUP(F37,'Drop down list options'!F:G,2,FALSE),"")</f>
        <v/>
      </c>
    </row>
    <row r="38" spans="2:7" ht="15.75">
      <c r="B38" s="35"/>
      <c r="C38" s="36"/>
      <c r="D38" s="36"/>
      <c r="E38" s="36"/>
      <c r="F38" s="37" t="str">
        <f t="shared" si="0"/>
        <v/>
      </c>
      <c r="G38" s="14" t="str">
        <f>IFERROR(VLOOKUP(F38,'Drop down list options'!F:G,2,FALSE),"")</f>
        <v/>
      </c>
    </row>
    <row r="39" spans="2:7" ht="15.75">
      <c r="B39" s="35"/>
      <c r="C39" s="36"/>
      <c r="D39" s="36"/>
      <c r="E39" s="36"/>
      <c r="F39" s="37" t="str">
        <f t="shared" si="0"/>
        <v/>
      </c>
      <c r="G39" s="14" t="str">
        <f>IFERROR(VLOOKUP(F39,'Drop down list options'!F:G,2,FALSE),"")</f>
        <v/>
      </c>
    </row>
    <row r="40" spans="2:7" ht="15.75">
      <c r="B40" s="35"/>
      <c r="C40" s="36"/>
      <c r="D40" s="36"/>
      <c r="E40" s="36"/>
      <c r="F40" s="37" t="str">
        <f t="shared" si="0"/>
        <v/>
      </c>
      <c r="G40" s="14" t="str">
        <f>IFERROR(VLOOKUP(F40,'Drop down list options'!F:G,2,FALSE),"")</f>
        <v/>
      </c>
    </row>
    <row r="41" spans="2:7" ht="15.75">
      <c r="B41" s="35"/>
      <c r="C41" s="36"/>
      <c r="D41" s="36"/>
      <c r="E41" s="36"/>
      <c r="F41" s="37" t="str">
        <f t="shared" si="0"/>
        <v/>
      </c>
      <c r="G41" s="14" t="str">
        <f>IFERROR(VLOOKUP(F41,'Drop down list options'!F:G,2,FALSE),"")</f>
        <v/>
      </c>
    </row>
    <row r="42" spans="2:7" ht="15.75">
      <c r="B42" s="35"/>
      <c r="C42" s="36"/>
      <c r="D42" s="36"/>
      <c r="E42" s="36"/>
      <c r="F42" s="37" t="str">
        <f t="shared" si="0"/>
        <v/>
      </c>
      <c r="G42" s="14" t="str">
        <f>IFERROR(VLOOKUP(F42,'Drop down list options'!F:G,2,FALSE),"")</f>
        <v/>
      </c>
    </row>
    <row r="43" spans="2:7" ht="15.75">
      <c r="B43" s="35"/>
      <c r="C43" s="36"/>
      <c r="D43" s="36"/>
      <c r="E43" s="36"/>
      <c r="F43" s="37" t="str">
        <f t="shared" si="0"/>
        <v/>
      </c>
      <c r="G43" s="14" t="str">
        <f>IFERROR(VLOOKUP(F43,'Drop down list options'!F:G,2,FALSE),"")</f>
        <v/>
      </c>
    </row>
    <row r="44" spans="2:7" ht="15.75">
      <c r="B44" s="35"/>
      <c r="C44" s="36"/>
      <c r="D44" s="36"/>
      <c r="E44" s="36"/>
      <c r="F44" s="37" t="str">
        <f t="shared" si="0"/>
        <v/>
      </c>
      <c r="G44" s="14" t="str">
        <f>IFERROR(VLOOKUP(F44,'Drop down list options'!F:G,2,FALSE),"")</f>
        <v/>
      </c>
    </row>
    <row r="45" spans="2:7" ht="15.75">
      <c r="B45" s="35"/>
      <c r="C45" s="36"/>
      <c r="D45" s="36"/>
      <c r="E45" s="36"/>
      <c r="F45" s="37" t="str">
        <f t="shared" si="0"/>
        <v/>
      </c>
      <c r="G45" s="14" t="str">
        <f>IFERROR(VLOOKUP(F45,'Drop down list options'!F:G,2,FALSE),"")</f>
        <v/>
      </c>
    </row>
    <row r="46" spans="2:7" ht="15.75">
      <c r="B46" s="35"/>
      <c r="C46" s="36"/>
      <c r="D46" s="36"/>
      <c r="E46" s="36"/>
      <c r="F46" s="37" t="str">
        <f t="shared" si="0"/>
        <v/>
      </c>
      <c r="G46" s="14" t="str">
        <f>IFERROR(VLOOKUP(F46,'Drop down list options'!F:G,2,FALSE),"")</f>
        <v/>
      </c>
    </row>
    <row r="47" spans="2:7" ht="15.75">
      <c r="B47" s="35"/>
      <c r="C47" s="36"/>
      <c r="D47" s="36"/>
      <c r="E47" s="36"/>
      <c r="F47" s="37" t="str">
        <f t="shared" si="0"/>
        <v/>
      </c>
      <c r="G47" s="14" t="str">
        <f>IFERROR(VLOOKUP(F47,'Drop down list options'!F:G,2,FALSE),"")</f>
        <v/>
      </c>
    </row>
    <row r="48" spans="2:7" ht="16.5" thickBot="1">
      <c r="B48" s="32"/>
      <c r="C48" s="33"/>
      <c r="D48" s="33"/>
      <c r="E48" s="33"/>
      <c r="F48" s="34" t="str">
        <f t="shared" si="0"/>
        <v/>
      </c>
      <c r="G48" s="15" t="str">
        <f>IFERROR(VLOOKUP(F48,'Drop down list options'!F:G,2,FALSE),"")</f>
        <v/>
      </c>
    </row>
    <row r="49" spans="4:5">
      <c r="D49" s="30"/>
      <c r="E49" s="30"/>
    </row>
  </sheetData>
  <conditionalFormatting sqref="G5:G1048576">
    <cfRule type="containsText" dxfId="2" priority="1" operator="containsText" text="Inappropriately">
      <formula>NOT(ISERROR(SEARCH("Inappropriately",G5)))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'Drop down list options'!$A$4:$A$6</xm:f>
          </x14:formula1>
          <xm:sqref>E5:E48</xm:sqref>
        </x14:dataValidation>
        <x14:dataValidation type="list" showInputMessage="1" showErrorMessage="1">
          <x14:formula1>
            <xm:f>'Drop down list options'!$A$2:$A$4</xm:f>
          </x14:formula1>
          <xm:sqref>D5:D48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49"/>
  <sheetViews>
    <sheetView showGridLines="0" workbookViewId="0">
      <selection activeCell="B49" sqref="B49"/>
    </sheetView>
  </sheetViews>
  <sheetFormatPr defaultColWidth="10.85546875" defaultRowHeight="15"/>
  <cols>
    <col min="1" max="1" width="2.28515625" style="31" customWidth="1"/>
    <col min="2" max="2" width="10.85546875" style="31"/>
    <col min="3" max="3" width="14.42578125" style="31" customWidth="1"/>
    <col min="4" max="4" width="25.28515625" style="31" customWidth="1"/>
    <col min="5" max="5" width="21.5703125" style="31" customWidth="1"/>
    <col min="6" max="6" width="21.5703125" style="31" hidden="1" customWidth="1"/>
    <col min="7" max="7" width="35.140625" style="31" bestFit="1" customWidth="1"/>
    <col min="8" max="9" width="10.85546875" style="31"/>
    <col min="10" max="10" width="17.85546875" style="31" customWidth="1"/>
    <col min="11" max="16384" width="10.85546875" style="31"/>
  </cols>
  <sheetData>
    <row r="1" spans="2:7" ht="20.25" thickBot="1">
      <c r="B1" s="44" t="s">
        <v>45</v>
      </c>
      <c r="C1" s="44"/>
      <c r="D1" s="44"/>
    </row>
    <row r="2" spans="2:7" ht="15.75" thickTop="1">
      <c r="B2" s="45" t="s">
        <v>38</v>
      </c>
    </row>
    <row r="3" spans="2:7" ht="15.75" thickBot="1"/>
    <row r="4" spans="2:7" s="38" customFormat="1" ht="30" customHeight="1">
      <c r="B4" s="46" t="s">
        <v>0</v>
      </c>
      <c r="C4" s="47" t="s">
        <v>15</v>
      </c>
      <c r="D4" s="47" t="s">
        <v>17</v>
      </c>
      <c r="E4" s="47" t="s">
        <v>16</v>
      </c>
      <c r="F4" s="47" t="s">
        <v>31</v>
      </c>
      <c r="G4" s="48" t="s">
        <v>23</v>
      </c>
    </row>
    <row r="5" spans="2:7" s="38" customFormat="1">
      <c r="B5" s="49" t="s">
        <v>3</v>
      </c>
      <c r="C5" s="50">
        <v>37</v>
      </c>
      <c r="D5" s="51" t="s">
        <v>19</v>
      </c>
      <c r="E5" s="51" t="s">
        <v>21</v>
      </c>
      <c r="F5" s="52" t="str">
        <f>CONCATENATE(D5,E5)</f>
        <v>YesOn</v>
      </c>
      <c r="G5" s="25" t="str">
        <f>VLOOKUP(F5,'Drop down list options'!F:G,2,FALSE)</f>
        <v>Appropriately on</v>
      </c>
    </row>
    <row r="6" spans="2:7" s="38" customFormat="1">
      <c r="B6" s="49" t="s">
        <v>3</v>
      </c>
      <c r="C6" s="50">
        <v>38</v>
      </c>
      <c r="D6" s="51" t="s">
        <v>19</v>
      </c>
      <c r="E6" s="51" t="s">
        <v>22</v>
      </c>
      <c r="F6" s="52" t="str">
        <f>CONCATENATE(D6,E6)</f>
        <v>YesOff</v>
      </c>
      <c r="G6" s="25" t="str">
        <f>VLOOKUP(F6,'Drop down list options'!F:G,2,FALSE)</f>
        <v>Inappropriately off</v>
      </c>
    </row>
    <row r="7" spans="2:7" s="38" customFormat="1">
      <c r="B7" s="49" t="s">
        <v>3</v>
      </c>
      <c r="C7" s="50">
        <v>39</v>
      </c>
      <c r="D7" s="51" t="s">
        <v>20</v>
      </c>
      <c r="E7" s="51" t="s">
        <v>21</v>
      </c>
      <c r="F7" s="52" t="str">
        <f t="shared" ref="F7:F48" si="0">CONCATENATE(D7,E7)</f>
        <v>NoOn</v>
      </c>
      <c r="G7" s="25" t="str">
        <f>VLOOKUP(F7,'Drop down list options'!F:G,2,FALSE)</f>
        <v>Inappropriately on</v>
      </c>
    </row>
    <row r="8" spans="2:7" s="38" customFormat="1" ht="15.75" thickBot="1">
      <c r="B8" s="53" t="s">
        <v>3</v>
      </c>
      <c r="C8" s="54">
        <v>40</v>
      </c>
      <c r="D8" s="55" t="s">
        <v>20</v>
      </c>
      <c r="E8" s="55" t="s">
        <v>22</v>
      </c>
      <c r="F8" s="56" t="str">
        <f t="shared" si="0"/>
        <v>NoOff</v>
      </c>
      <c r="G8" s="26" t="str">
        <f>VLOOKUP(F8,'Drop down list options'!F:G,2,FALSE)</f>
        <v>Appropriately off</v>
      </c>
    </row>
    <row r="9" spans="2:7" s="38" customFormat="1" ht="15.75">
      <c r="B9" s="39"/>
      <c r="C9" s="40"/>
      <c r="D9" s="41"/>
      <c r="E9" s="41"/>
      <c r="F9" s="42" t="str">
        <f t="shared" si="0"/>
        <v/>
      </c>
      <c r="G9" s="16" t="str">
        <f>IFERROR(VLOOKUP(F9,'Drop down list options'!F:G,2,FALSE),"")</f>
        <v/>
      </c>
    </row>
    <row r="10" spans="2:7" s="38" customFormat="1" ht="15.75">
      <c r="B10" s="35"/>
      <c r="C10" s="43"/>
      <c r="D10" s="36"/>
      <c r="E10" s="36"/>
      <c r="F10" s="37" t="str">
        <f t="shared" si="0"/>
        <v/>
      </c>
      <c r="G10" s="14" t="str">
        <f>IFERROR(VLOOKUP(F10,'Drop down list options'!F:G,2,FALSE),"")</f>
        <v/>
      </c>
    </row>
    <row r="11" spans="2:7" s="38" customFormat="1" ht="15.75">
      <c r="B11" s="35"/>
      <c r="C11" s="43"/>
      <c r="D11" s="36"/>
      <c r="E11" s="36"/>
      <c r="F11" s="37" t="str">
        <f t="shared" si="0"/>
        <v/>
      </c>
      <c r="G11" s="14" t="str">
        <f>IFERROR(VLOOKUP(F11,'Drop down list options'!F:G,2,FALSE),"")</f>
        <v/>
      </c>
    </row>
    <row r="12" spans="2:7" s="38" customFormat="1" ht="15.75">
      <c r="B12" s="35"/>
      <c r="C12" s="43"/>
      <c r="D12" s="36"/>
      <c r="E12" s="36"/>
      <c r="F12" s="37" t="str">
        <f t="shared" si="0"/>
        <v/>
      </c>
      <c r="G12" s="14" t="str">
        <f>IFERROR(VLOOKUP(F12,'Drop down list options'!F:G,2,FALSE),"")</f>
        <v/>
      </c>
    </row>
    <row r="13" spans="2:7" s="38" customFormat="1" ht="15.75">
      <c r="B13" s="35"/>
      <c r="C13" s="43"/>
      <c r="D13" s="36"/>
      <c r="E13" s="36"/>
      <c r="F13" s="37" t="str">
        <f t="shared" si="0"/>
        <v/>
      </c>
      <c r="G13" s="14" t="str">
        <f>IFERROR(VLOOKUP(F13,'Drop down list options'!F:G,2,FALSE),"")</f>
        <v/>
      </c>
    </row>
    <row r="14" spans="2:7" s="38" customFormat="1" ht="15.75">
      <c r="B14" s="35"/>
      <c r="C14" s="43"/>
      <c r="D14" s="36"/>
      <c r="E14" s="36"/>
      <c r="F14" s="37" t="str">
        <f t="shared" si="0"/>
        <v/>
      </c>
      <c r="G14" s="14" t="str">
        <f>IFERROR(VLOOKUP(F14,'Drop down list options'!F:G,2,FALSE),"")</f>
        <v/>
      </c>
    </row>
    <row r="15" spans="2:7" s="38" customFormat="1" ht="15.75">
      <c r="B15" s="35"/>
      <c r="C15" s="43"/>
      <c r="D15" s="36"/>
      <c r="E15" s="36"/>
      <c r="F15" s="37" t="str">
        <f t="shared" si="0"/>
        <v/>
      </c>
      <c r="G15" s="14" t="str">
        <f>IFERROR(VLOOKUP(F15,'Drop down list options'!F:G,2,FALSE),"")</f>
        <v/>
      </c>
    </row>
    <row r="16" spans="2:7" s="38" customFormat="1" ht="15.75">
      <c r="B16" s="35"/>
      <c r="C16" s="43"/>
      <c r="D16" s="36"/>
      <c r="E16" s="36"/>
      <c r="F16" s="37" t="str">
        <f t="shared" si="0"/>
        <v/>
      </c>
      <c r="G16" s="14" t="str">
        <f>IFERROR(VLOOKUP(F16,'Drop down list options'!F:G,2,FALSE),"")</f>
        <v/>
      </c>
    </row>
    <row r="17" spans="2:7" s="38" customFormat="1" ht="15.75">
      <c r="B17" s="35"/>
      <c r="C17" s="43"/>
      <c r="D17" s="36"/>
      <c r="E17" s="36"/>
      <c r="F17" s="37" t="str">
        <f t="shared" si="0"/>
        <v/>
      </c>
      <c r="G17" s="14" t="str">
        <f>IFERROR(VLOOKUP(F17,'Drop down list options'!F:G,2,FALSE),"")</f>
        <v/>
      </c>
    </row>
    <row r="18" spans="2:7" s="38" customFormat="1" ht="15.75">
      <c r="B18" s="35"/>
      <c r="C18" s="43"/>
      <c r="D18" s="36"/>
      <c r="E18" s="36"/>
      <c r="F18" s="37" t="str">
        <f t="shared" si="0"/>
        <v/>
      </c>
      <c r="G18" s="14" t="str">
        <f>IFERROR(VLOOKUP(F18,'Drop down list options'!F:G,2,FALSE),"")</f>
        <v/>
      </c>
    </row>
    <row r="19" spans="2:7" s="38" customFormat="1" ht="15.75">
      <c r="B19" s="35"/>
      <c r="C19" s="43"/>
      <c r="D19" s="36"/>
      <c r="E19" s="36"/>
      <c r="F19" s="37" t="str">
        <f t="shared" si="0"/>
        <v/>
      </c>
      <c r="G19" s="14" t="str">
        <f>IFERROR(VLOOKUP(F19,'Drop down list options'!F:G,2,FALSE),"")</f>
        <v/>
      </c>
    </row>
    <row r="20" spans="2:7" s="38" customFormat="1" ht="15.75">
      <c r="B20" s="35"/>
      <c r="C20" s="43"/>
      <c r="D20" s="36"/>
      <c r="E20" s="36"/>
      <c r="F20" s="37" t="str">
        <f t="shared" si="0"/>
        <v/>
      </c>
      <c r="G20" s="14" t="str">
        <f>IFERROR(VLOOKUP(F20,'Drop down list options'!F:G,2,FALSE),"")</f>
        <v/>
      </c>
    </row>
    <row r="21" spans="2:7" s="38" customFormat="1" ht="15.75">
      <c r="B21" s="35"/>
      <c r="C21" s="43"/>
      <c r="D21" s="36"/>
      <c r="E21" s="36"/>
      <c r="F21" s="37" t="str">
        <f t="shared" si="0"/>
        <v/>
      </c>
      <c r="G21" s="14" t="str">
        <f>IFERROR(VLOOKUP(F21,'Drop down list options'!F:G,2,FALSE),"")</f>
        <v/>
      </c>
    </row>
    <row r="22" spans="2:7" s="38" customFormat="1" ht="15.75">
      <c r="B22" s="35"/>
      <c r="C22" s="43"/>
      <c r="D22" s="36"/>
      <c r="E22" s="36"/>
      <c r="F22" s="37" t="str">
        <f t="shared" si="0"/>
        <v/>
      </c>
      <c r="G22" s="14" t="str">
        <f>IFERROR(VLOOKUP(F22,'Drop down list options'!F:G,2,FALSE),"")</f>
        <v/>
      </c>
    </row>
    <row r="23" spans="2:7" s="38" customFormat="1" ht="15.75">
      <c r="B23" s="35"/>
      <c r="C23" s="43"/>
      <c r="D23" s="36"/>
      <c r="E23" s="36"/>
      <c r="F23" s="37" t="str">
        <f t="shared" si="0"/>
        <v/>
      </c>
      <c r="G23" s="14" t="str">
        <f>IFERROR(VLOOKUP(F23,'Drop down list options'!F:G,2,FALSE),"")</f>
        <v/>
      </c>
    </row>
    <row r="24" spans="2:7" s="38" customFormat="1" ht="15.75">
      <c r="B24" s="35"/>
      <c r="C24" s="43"/>
      <c r="D24" s="36"/>
      <c r="E24" s="36"/>
      <c r="F24" s="37" t="str">
        <f t="shared" si="0"/>
        <v/>
      </c>
      <c r="G24" s="14" t="str">
        <f>IFERROR(VLOOKUP(F24,'Drop down list options'!F:G,2,FALSE),"")</f>
        <v/>
      </c>
    </row>
    <row r="25" spans="2:7" s="38" customFormat="1" ht="15.75">
      <c r="B25" s="35"/>
      <c r="C25" s="43"/>
      <c r="D25" s="36"/>
      <c r="E25" s="36"/>
      <c r="F25" s="37" t="str">
        <f t="shared" si="0"/>
        <v/>
      </c>
      <c r="G25" s="14" t="str">
        <f>IFERROR(VLOOKUP(F25,'Drop down list options'!F:G,2,FALSE),"")</f>
        <v/>
      </c>
    </row>
    <row r="26" spans="2:7" s="38" customFormat="1" ht="15.75">
      <c r="B26" s="35"/>
      <c r="C26" s="43"/>
      <c r="D26" s="36"/>
      <c r="E26" s="36"/>
      <c r="F26" s="37" t="str">
        <f t="shared" si="0"/>
        <v/>
      </c>
      <c r="G26" s="14" t="str">
        <f>IFERROR(VLOOKUP(F26,'Drop down list options'!F:G,2,FALSE),"")</f>
        <v/>
      </c>
    </row>
    <row r="27" spans="2:7" s="38" customFormat="1" ht="15.75">
      <c r="B27" s="35"/>
      <c r="C27" s="43"/>
      <c r="D27" s="36"/>
      <c r="E27" s="36"/>
      <c r="F27" s="37" t="str">
        <f t="shared" si="0"/>
        <v/>
      </c>
      <c r="G27" s="14" t="str">
        <f>IFERROR(VLOOKUP(F27,'Drop down list options'!F:G,2,FALSE),"")</f>
        <v/>
      </c>
    </row>
    <row r="28" spans="2:7" s="38" customFormat="1" ht="15.75">
      <c r="B28" s="35"/>
      <c r="C28" s="43"/>
      <c r="D28" s="36"/>
      <c r="E28" s="36"/>
      <c r="F28" s="37" t="str">
        <f t="shared" si="0"/>
        <v/>
      </c>
      <c r="G28" s="14" t="str">
        <f>IFERROR(VLOOKUP(F28,'Drop down list options'!F:G,2,FALSE),"")</f>
        <v/>
      </c>
    </row>
    <row r="29" spans="2:7" s="38" customFormat="1" ht="15.75">
      <c r="B29" s="35"/>
      <c r="C29" s="43"/>
      <c r="D29" s="36"/>
      <c r="E29" s="36"/>
      <c r="F29" s="37" t="str">
        <f t="shared" si="0"/>
        <v/>
      </c>
      <c r="G29" s="14" t="str">
        <f>IFERROR(VLOOKUP(F29,'Drop down list options'!F:G,2,FALSE),"")</f>
        <v/>
      </c>
    </row>
    <row r="30" spans="2:7" s="38" customFormat="1" ht="15.75">
      <c r="B30" s="35"/>
      <c r="C30" s="36"/>
      <c r="D30" s="36"/>
      <c r="E30" s="36"/>
      <c r="F30" s="37" t="str">
        <f t="shared" si="0"/>
        <v/>
      </c>
      <c r="G30" s="14" t="str">
        <f>IFERROR(VLOOKUP(F30,'Drop down list options'!F:G,2,FALSE),"")</f>
        <v/>
      </c>
    </row>
    <row r="31" spans="2:7" s="38" customFormat="1" ht="15.75">
      <c r="B31" s="35"/>
      <c r="C31" s="36"/>
      <c r="D31" s="36"/>
      <c r="E31" s="36"/>
      <c r="F31" s="37" t="str">
        <f t="shared" si="0"/>
        <v/>
      </c>
      <c r="G31" s="14" t="str">
        <f>IFERROR(VLOOKUP(F31,'Drop down list options'!F:G,2,FALSE),"")</f>
        <v/>
      </c>
    </row>
    <row r="32" spans="2:7" s="38" customFormat="1" ht="15.75">
      <c r="B32" s="35"/>
      <c r="C32" s="36"/>
      <c r="D32" s="36"/>
      <c r="E32" s="36"/>
      <c r="F32" s="37" t="str">
        <f t="shared" si="0"/>
        <v/>
      </c>
      <c r="G32" s="14" t="str">
        <f>IFERROR(VLOOKUP(F32,'Drop down list options'!F:G,2,FALSE),"")</f>
        <v/>
      </c>
    </row>
    <row r="33" spans="2:7" ht="15.75">
      <c r="B33" s="35"/>
      <c r="C33" s="36"/>
      <c r="D33" s="36"/>
      <c r="E33" s="36"/>
      <c r="F33" s="37" t="str">
        <f t="shared" si="0"/>
        <v/>
      </c>
      <c r="G33" s="14" t="str">
        <f>IFERROR(VLOOKUP(F33,'Drop down list options'!F:G,2,FALSE),"")</f>
        <v/>
      </c>
    </row>
    <row r="34" spans="2:7" ht="15.75">
      <c r="B34" s="35"/>
      <c r="C34" s="36"/>
      <c r="D34" s="36"/>
      <c r="E34" s="36"/>
      <c r="F34" s="37" t="str">
        <f t="shared" si="0"/>
        <v/>
      </c>
      <c r="G34" s="14" t="str">
        <f>IFERROR(VLOOKUP(F34,'Drop down list options'!F:G,2,FALSE),"")</f>
        <v/>
      </c>
    </row>
    <row r="35" spans="2:7" ht="15.75">
      <c r="B35" s="35"/>
      <c r="C35" s="36"/>
      <c r="D35" s="36"/>
      <c r="E35" s="36"/>
      <c r="F35" s="37" t="str">
        <f t="shared" si="0"/>
        <v/>
      </c>
      <c r="G35" s="14" t="str">
        <f>IFERROR(VLOOKUP(F35,'Drop down list options'!F:G,2,FALSE),"")</f>
        <v/>
      </c>
    </row>
    <row r="36" spans="2:7" ht="15.75">
      <c r="B36" s="35"/>
      <c r="C36" s="36"/>
      <c r="D36" s="36"/>
      <c r="E36" s="36"/>
      <c r="F36" s="37" t="str">
        <f t="shared" si="0"/>
        <v/>
      </c>
      <c r="G36" s="14" t="str">
        <f>IFERROR(VLOOKUP(F36,'Drop down list options'!F:G,2,FALSE),"")</f>
        <v/>
      </c>
    </row>
    <row r="37" spans="2:7" ht="15.75">
      <c r="B37" s="35"/>
      <c r="C37" s="36"/>
      <c r="D37" s="36"/>
      <c r="E37" s="36"/>
      <c r="F37" s="37" t="str">
        <f t="shared" si="0"/>
        <v/>
      </c>
      <c r="G37" s="14" t="str">
        <f>IFERROR(VLOOKUP(F37,'Drop down list options'!F:G,2,FALSE),"")</f>
        <v/>
      </c>
    </row>
    <row r="38" spans="2:7" ht="15.75">
      <c r="B38" s="35"/>
      <c r="C38" s="36"/>
      <c r="D38" s="36"/>
      <c r="E38" s="36"/>
      <c r="F38" s="37" t="str">
        <f t="shared" si="0"/>
        <v/>
      </c>
      <c r="G38" s="14" t="str">
        <f>IFERROR(VLOOKUP(F38,'Drop down list options'!F:G,2,FALSE),"")</f>
        <v/>
      </c>
    </row>
    <row r="39" spans="2:7" ht="15.75">
      <c r="B39" s="35"/>
      <c r="C39" s="36"/>
      <c r="D39" s="36"/>
      <c r="E39" s="36"/>
      <c r="F39" s="37" t="str">
        <f t="shared" si="0"/>
        <v/>
      </c>
      <c r="G39" s="14" t="str">
        <f>IFERROR(VLOOKUP(F39,'Drop down list options'!F:G,2,FALSE),"")</f>
        <v/>
      </c>
    </row>
    <row r="40" spans="2:7" ht="15.75">
      <c r="B40" s="35"/>
      <c r="C40" s="36"/>
      <c r="D40" s="36"/>
      <c r="E40" s="36"/>
      <c r="F40" s="37" t="str">
        <f t="shared" si="0"/>
        <v/>
      </c>
      <c r="G40" s="14" t="str">
        <f>IFERROR(VLOOKUP(F40,'Drop down list options'!F:G,2,FALSE),"")</f>
        <v/>
      </c>
    </row>
    <row r="41" spans="2:7" ht="15.75">
      <c r="B41" s="35"/>
      <c r="C41" s="36"/>
      <c r="D41" s="36"/>
      <c r="E41" s="36"/>
      <c r="F41" s="37" t="str">
        <f t="shared" si="0"/>
        <v/>
      </c>
      <c r="G41" s="14" t="str">
        <f>IFERROR(VLOOKUP(F41,'Drop down list options'!F:G,2,FALSE),"")</f>
        <v/>
      </c>
    </row>
    <row r="42" spans="2:7" ht="15.75">
      <c r="B42" s="35"/>
      <c r="C42" s="36"/>
      <c r="D42" s="36"/>
      <c r="E42" s="36"/>
      <c r="F42" s="37" t="str">
        <f t="shared" si="0"/>
        <v/>
      </c>
      <c r="G42" s="14" t="str">
        <f>IFERROR(VLOOKUP(F42,'Drop down list options'!F:G,2,FALSE),"")</f>
        <v/>
      </c>
    </row>
    <row r="43" spans="2:7" ht="15.75">
      <c r="B43" s="35"/>
      <c r="C43" s="36"/>
      <c r="D43" s="36"/>
      <c r="E43" s="36"/>
      <c r="F43" s="37" t="str">
        <f t="shared" si="0"/>
        <v/>
      </c>
      <c r="G43" s="14" t="str">
        <f>IFERROR(VLOOKUP(F43,'Drop down list options'!F:G,2,FALSE),"")</f>
        <v/>
      </c>
    </row>
    <row r="44" spans="2:7" ht="15.75">
      <c r="B44" s="35"/>
      <c r="C44" s="36"/>
      <c r="D44" s="36"/>
      <c r="E44" s="36"/>
      <c r="F44" s="37" t="str">
        <f t="shared" si="0"/>
        <v/>
      </c>
      <c r="G44" s="14" t="str">
        <f>IFERROR(VLOOKUP(F44,'Drop down list options'!F:G,2,FALSE),"")</f>
        <v/>
      </c>
    </row>
    <row r="45" spans="2:7" ht="15.75">
      <c r="B45" s="35"/>
      <c r="C45" s="36"/>
      <c r="D45" s="36"/>
      <c r="E45" s="36"/>
      <c r="F45" s="37" t="str">
        <f t="shared" si="0"/>
        <v/>
      </c>
      <c r="G45" s="14" t="str">
        <f>IFERROR(VLOOKUP(F45,'Drop down list options'!F:G,2,FALSE),"")</f>
        <v/>
      </c>
    </row>
    <row r="46" spans="2:7" ht="15.75">
      <c r="B46" s="35"/>
      <c r="C46" s="36"/>
      <c r="D46" s="36"/>
      <c r="E46" s="36"/>
      <c r="F46" s="37" t="str">
        <f t="shared" si="0"/>
        <v/>
      </c>
      <c r="G46" s="14" t="str">
        <f>IFERROR(VLOOKUP(F46,'Drop down list options'!F:G,2,FALSE),"")</f>
        <v/>
      </c>
    </row>
    <row r="47" spans="2:7" ht="15.75">
      <c r="B47" s="35"/>
      <c r="C47" s="36"/>
      <c r="D47" s="36"/>
      <c r="E47" s="36"/>
      <c r="F47" s="37" t="str">
        <f t="shared" si="0"/>
        <v/>
      </c>
      <c r="G47" s="14" t="str">
        <f>IFERROR(VLOOKUP(F47,'Drop down list options'!F:G,2,FALSE),"")</f>
        <v/>
      </c>
    </row>
    <row r="48" spans="2:7" ht="16.5" thickBot="1">
      <c r="B48" s="32"/>
      <c r="C48" s="33"/>
      <c r="D48" s="33"/>
      <c r="E48" s="33"/>
      <c r="F48" s="34" t="str">
        <f t="shared" si="0"/>
        <v/>
      </c>
      <c r="G48" s="15" t="str">
        <f>IFERROR(VLOOKUP(F48,'Drop down list options'!F:G,2,FALSE),"")</f>
        <v/>
      </c>
    </row>
    <row r="49" spans="4:5">
      <c r="D49" s="30"/>
      <c r="E49" s="30"/>
    </row>
  </sheetData>
  <conditionalFormatting sqref="G5:G1048576">
    <cfRule type="containsText" dxfId="1" priority="1" operator="containsText" text="Inappropriately">
      <formula>NOT(ISERROR(SEARCH("Inappropriately",G5)))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'Drop down list options'!$A$2:$A$4</xm:f>
          </x14:formula1>
          <xm:sqref>D5:D48</xm:sqref>
        </x14:dataValidation>
        <x14:dataValidation type="list" showInputMessage="1" showErrorMessage="1">
          <x14:formula1>
            <xm:f>'Drop down list options'!$A$4:$A$6</xm:f>
          </x14:formula1>
          <xm:sqref>E5:E48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P29"/>
  <sheetViews>
    <sheetView zoomScale="70" zoomScaleNormal="70" workbookViewId="0">
      <selection activeCell="C8" sqref="C8"/>
    </sheetView>
  </sheetViews>
  <sheetFormatPr defaultColWidth="8.85546875" defaultRowHeight="15"/>
  <cols>
    <col min="1" max="1" width="17.85546875" style="31" customWidth="1"/>
    <col min="2" max="2" width="18.140625" style="31" customWidth="1"/>
    <col min="3" max="3" width="24.85546875" style="31" customWidth="1"/>
    <col min="4" max="4" width="29.85546875" style="31" customWidth="1"/>
    <col min="5" max="5" width="32" style="89" customWidth="1"/>
    <col min="6" max="6" width="18.5703125" style="31" bestFit="1" customWidth="1"/>
    <col min="7" max="7" width="14.85546875" style="89" bestFit="1" customWidth="1"/>
    <col min="8" max="8" width="21" style="59" bestFit="1" customWidth="1"/>
    <col min="9" max="9" width="20" style="90" bestFit="1" customWidth="1"/>
    <col min="10" max="10" width="37.42578125" style="89" bestFit="1" customWidth="1"/>
    <col min="11" max="11" width="23.5703125" style="31" bestFit="1" customWidth="1"/>
    <col min="12" max="12" width="33" style="31" bestFit="1" customWidth="1"/>
    <col min="13" max="13" width="34.42578125" style="31" bestFit="1" customWidth="1"/>
    <col min="14" max="14" width="7.28515625" style="89" customWidth="1"/>
    <col min="15" max="15" width="32.85546875" style="89" bestFit="1" customWidth="1"/>
    <col min="16" max="16" width="8.85546875" style="31"/>
    <col min="17" max="16384" width="8.85546875" style="89"/>
  </cols>
  <sheetData>
    <row r="1" spans="1:16" ht="20.25" thickBot="1">
      <c r="A1" s="57" t="s">
        <v>52</v>
      </c>
      <c r="B1" s="57"/>
      <c r="C1" s="57"/>
      <c r="D1" s="58"/>
      <c r="E1" s="88"/>
    </row>
    <row r="2" spans="1:16" s="91" customFormat="1" ht="16.5" thickTop="1" thickBot="1">
      <c r="A2" s="60" t="s">
        <v>50</v>
      </c>
      <c r="B2" s="61"/>
      <c r="C2" s="61"/>
      <c r="D2" s="61"/>
      <c r="F2" s="61"/>
      <c r="H2" s="61"/>
      <c r="K2" s="61"/>
      <c r="L2" s="61"/>
      <c r="M2" s="61"/>
      <c r="P2" s="61"/>
    </row>
    <row r="3" spans="1:16" ht="16.5" thickTop="1" thickBot="1"/>
    <row r="4" spans="1:16" s="95" customFormat="1" ht="15.75" thickBot="1">
      <c r="A4" s="62" t="s">
        <v>0</v>
      </c>
      <c r="B4" s="62" t="s">
        <v>15</v>
      </c>
      <c r="C4" s="62" t="s">
        <v>4</v>
      </c>
      <c r="D4" s="62" t="s">
        <v>9</v>
      </c>
      <c r="E4" s="92" t="s">
        <v>8</v>
      </c>
      <c r="F4" s="62" t="s">
        <v>57</v>
      </c>
      <c r="G4" s="92" t="s">
        <v>1</v>
      </c>
      <c r="H4" s="63" t="s">
        <v>58</v>
      </c>
      <c r="I4" s="93" t="s">
        <v>2</v>
      </c>
      <c r="J4" s="92" t="s">
        <v>10</v>
      </c>
      <c r="K4" s="62" t="s">
        <v>5</v>
      </c>
      <c r="L4" s="62" t="s">
        <v>11</v>
      </c>
      <c r="M4" s="64" t="s">
        <v>13</v>
      </c>
      <c r="P4" s="30"/>
    </row>
    <row r="5" spans="1:16">
      <c r="A5" s="65" t="s">
        <v>62</v>
      </c>
      <c r="B5" s="65">
        <v>37</v>
      </c>
      <c r="C5" s="65">
        <v>24</v>
      </c>
      <c r="D5" s="65">
        <v>12</v>
      </c>
      <c r="E5" s="96">
        <f>24-D5</f>
        <v>12</v>
      </c>
      <c r="F5" s="65">
        <v>5</v>
      </c>
      <c r="G5" s="96">
        <f t="shared" ref="G5:G28" si="0">SUM(F5*C5)*365</f>
        <v>43800</v>
      </c>
      <c r="H5" s="66">
        <v>0.05</v>
      </c>
      <c r="I5" s="97">
        <f>SUM(G5*H5)</f>
        <v>2190</v>
      </c>
      <c r="J5" s="98">
        <v>0.21232999999999999</v>
      </c>
      <c r="K5" s="68">
        <f>G5*J5</f>
        <v>9300.0540000000001</v>
      </c>
      <c r="L5" s="69">
        <f>SUM((J5*F5)*(E5*365))</f>
        <v>4650.027</v>
      </c>
      <c r="M5" s="70">
        <f>SUM(E5*F5*H5)*365</f>
        <v>1095</v>
      </c>
    </row>
    <row r="6" spans="1:16">
      <c r="A6" s="136" t="s">
        <v>60</v>
      </c>
      <c r="B6" s="65">
        <v>38</v>
      </c>
      <c r="C6" s="136">
        <v>24</v>
      </c>
      <c r="D6" s="65">
        <v>0</v>
      </c>
      <c r="E6" s="96">
        <f>24-D6</f>
        <v>24</v>
      </c>
      <c r="F6" s="136">
        <v>5</v>
      </c>
      <c r="G6" s="138">
        <f>SUM(F6*C6)*365</f>
        <v>43800</v>
      </c>
      <c r="H6" s="140">
        <v>0.05</v>
      </c>
      <c r="I6" s="142">
        <f>SUM(G6*H6)</f>
        <v>2190</v>
      </c>
      <c r="J6" s="144">
        <v>0.21232999999999999</v>
      </c>
      <c r="K6" s="130">
        <f t="shared" ref="K6" si="1">G6*J6</f>
        <v>9300.0540000000001</v>
      </c>
      <c r="L6" s="132">
        <f>SUM((J7*F6)*(E7*365))</f>
        <v>0</v>
      </c>
      <c r="M6" s="134">
        <f>SUM(E7*F6*H7)*365</f>
        <v>0</v>
      </c>
    </row>
    <row r="7" spans="1:16" ht="15.75" thickBot="1">
      <c r="A7" s="137"/>
      <c r="B7" s="71">
        <v>39</v>
      </c>
      <c r="C7" s="137"/>
      <c r="D7" s="71">
        <v>24</v>
      </c>
      <c r="E7" s="102">
        <f>24-D7</f>
        <v>0</v>
      </c>
      <c r="F7" s="137"/>
      <c r="G7" s="139"/>
      <c r="H7" s="141"/>
      <c r="I7" s="143"/>
      <c r="J7" s="145"/>
      <c r="K7" s="131"/>
      <c r="L7" s="133"/>
      <c r="M7" s="135"/>
    </row>
    <row r="8" spans="1:16" ht="15.75" thickTop="1">
      <c r="A8" s="74"/>
      <c r="B8" s="74">
        <v>1</v>
      </c>
      <c r="C8" s="75"/>
      <c r="D8" s="74"/>
      <c r="E8" s="108">
        <f>C8-D8</f>
        <v>0</v>
      </c>
      <c r="F8" s="75"/>
      <c r="G8" s="107">
        <f t="shared" si="0"/>
        <v>0</v>
      </c>
      <c r="H8" s="76"/>
      <c r="I8" s="109">
        <f>SUM(G8*H8)</f>
        <v>0</v>
      </c>
      <c r="J8" s="108">
        <v>0.21232999999999999</v>
      </c>
      <c r="K8" s="77">
        <f>G8*J5</f>
        <v>0</v>
      </c>
      <c r="L8" s="78">
        <f t="shared" ref="L8:L27" si="2">SUM((J8*F8)*(E8*365))</f>
        <v>0</v>
      </c>
      <c r="M8" s="79">
        <f t="shared" ref="M8:M28" si="3">SUM(E8*F8*H8)*365</f>
        <v>0</v>
      </c>
    </row>
    <row r="9" spans="1:16">
      <c r="A9" s="74"/>
      <c r="B9" s="74">
        <v>2</v>
      </c>
      <c r="C9" s="75"/>
      <c r="D9" s="74"/>
      <c r="E9" s="108">
        <f t="shared" ref="E9:E28" si="4">C9-D9</f>
        <v>0</v>
      </c>
      <c r="F9" s="75"/>
      <c r="G9" s="107">
        <f t="shared" si="0"/>
        <v>0</v>
      </c>
      <c r="H9" s="76"/>
      <c r="I9" s="109">
        <f>SUM(G9*H9)</f>
        <v>0</v>
      </c>
      <c r="J9" s="108">
        <v>0.21232999999999999</v>
      </c>
      <c r="K9" s="77">
        <f>G9*J8</f>
        <v>0</v>
      </c>
      <c r="L9" s="78">
        <f t="shared" si="2"/>
        <v>0</v>
      </c>
      <c r="M9" s="79">
        <f t="shared" si="3"/>
        <v>0</v>
      </c>
    </row>
    <row r="10" spans="1:16">
      <c r="A10" s="74"/>
      <c r="B10" s="74">
        <v>3</v>
      </c>
      <c r="C10" s="75"/>
      <c r="D10" s="74"/>
      <c r="E10" s="108">
        <f t="shared" si="4"/>
        <v>0</v>
      </c>
      <c r="F10" s="75"/>
      <c r="G10" s="107">
        <f t="shared" si="0"/>
        <v>0</v>
      </c>
      <c r="H10" s="76"/>
      <c r="I10" s="109">
        <f t="shared" ref="I10:I28" si="5">SUM(G10*H10)</f>
        <v>0</v>
      </c>
      <c r="J10" s="108">
        <v>0.21232999999999999</v>
      </c>
      <c r="K10" s="77">
        <f t="shared" ref="K10:K28" si="6">G10*J9</f>
        <v>0</v>
      </c>
      <c r="L10" s="78">
        <f t="shared" si="2"/>
        <v>0</v>
      </c>
      <c r="M10" s="79">
        <f t="shared" si="3"/>
        <v>0</v>
      </c>
    </row>
    <row r="11" spans="1:16">
      <c r="A11" s="74"/>
      <c r="B11" s="74">
        <v>4</v>
      </c>
      <c r="C11" s="75"/>
      <c r="D11" s="74"/>
      <c r="E11" s="108">
        <f t="shared" si="4"/>
        <v>0</v>
      </c>
      <c r="F11" s="75"/>
      <c r="G11" s="107">
        <f t="shared" si="0"/>
        <v>0</v>
      </c>
      <c r="H11" s="76"/>
      <c r="I11" s="109">
        <f t="shared" si="5"/>
        <v>0</v>
      </c>
      <c r="J11" s="108">
        <v>0.21232999999999999</v>
      </c>
      <c r="K11" s="77">
        <f t="shared" si="6"/>
        <v>0</v>
      </c>
      <c r="L11" s="78">
        <f t="shared" si="2"/>
        <v>0</v>
      </c>
      <c r="M11" s="79">
        <f t="shared" si="3"/>
        <v>0</v>
      </c>
      <c r="O11" s="113" t="s">
        <v>6</v>
      </c>
      <c r="P11" s="80">
        <f>SUM(K8:K28)</f>
        <v>0</v>
      </c>
    </row>
    <row r="12" spans="1:16">
      <c r="A12" s="74"/>
      <c r="B12" s="74">
        <v>5</v>
      </c>
      <c r="C12" s="75"/>
      <c r="D12" s="74"/>
      <c r="E12" s="108">
        <f t="shared" si="4"/>
        <v>0</v>
      </c>
      <c r="F12" s="75"/>
      <c r="G12" s="107">
        <f t="shared" si="0"/>
        <v>0</v>
      </c>
      <c r="H12" s="76"/>
      <c r="I12" s="109">
        <f t="shared" si="5"/>
        <v>0</v>
      </c>
      <c r="J12" s="108">
        <v>0.21232999999999999</v>
      </c>
      <c r="K12" s="77">
        <f t="shared" si="6"/>
        <v>0</v>
      </c>
      <c r="L12" s="78">
        <f t="shared" si="2"/>
        <v>0</v>
      </c>
      <c r="M12" s="79">
        <f t="shared" si="3"/>
        <v>0</v>
      </c>
      <c r="O12" s="113" t="s">
        <v>12</v>
      </c>
      <c r="P12" s="80">
        <f>SUM(L8:L28)</f>
        <v>0</v>
      </c>
    </row>
    <row r="13" spans="1:16">
      <c r="A13" s="74"/>
      <c r="B13" s="74">
        <v>6</v>
      </c>
      <c r="C13" s="75"/>
      <c r="D13" s="74"/>
      <c r="E13" s="108">
        <f t="shared" si="4"/>
        <v>0</v>
      </c>
      <c r="F13" s="75"/>
      <c r="G13" s="107">
        <f t="shared" si="0"/>
        <v>0</v>
      </c>
      <c r="H13" s="76"/>
      <c r="I13" s="109">
        <f t="shared" si="5"/>
        <v>0</v>
      </c>
      <c r="J13" s="108">
        <v>0.21232999999999999</v>
      </c>
      <c r="K13" s="77">
        <f t="shared" si="6"/>
        <v>0</v>
      </c>
      <c r="L13" s="78">
        <f t="shared" si="2"/>
        <v>0</v>
      </c>
      <c r="M13" s="79">
        <f t="shared" si="3"/>
        <v>0</v>
      </c>
      <c r="O13" s="113" t="s">
        <v>7</v>
      </c>
      <c r="P13" s="81">
        <f>SUM(I8:I28)</f>
        <v>0</v>
      </c>
    </row>
    <row r="14" spans="1:16">
      <c r="A14" s="74"/>
      <c r="B14" s="74">
        <v>7</v>
      </c>
      <c r="C14" s="75"/>
      <c r="D14" s="74"/>
      <c r="E14" s="108">
        <f t="shared" si="4"/>
        <v>0</v>
      </c>
      <c r="F14" s="75"/>
      <c r="G14" s="107">
        <f t="shared" si="0"/>
        <v>0</v>
      </c>
      <c r="H14" s="76"/>
      <c r="I14" s="109">
        <f t="shared" si="5"/>
        <v>0</v>
      </c>
      <c r="J14" s="108">
        <v>0.21232999999999999</v>
      </c>
      <c r="K14" s="77">
        <f t="shared" si="6"/>
        <v>0</v>
      </c>
      <c r="L14" s="78">
        <f t="shared" si="2"/>
        <v>0</v>
      </c>
      <c r="M14" s="79">
        <f t="shared" si="3"/>
        <v>0</v>
      </c>
      <c r="O14" s="113" t="s">
        <v>14</v>
      </c>
      <c r="P14" s="81">
        <f>SUM(M8:M28)</f>
        <v>0</v>
      </c>
    </row>
    <row r="15" spans="1:16">
      <c r="A15" s="74"/>
      <c r="B15" s="74">
        <v>8</v>
      </c>
      <c r="C15" s="75"/>
      <c r="D15" s="74"/>
      <c r="E15" s="108">
        <f t="shared" si="4"/>
        <v>0</v>
      </c>
      <c r="F15" s="75"/>
      <c r="G15" s="107">
        <f t="shared" si="0"/>
        <v>0</v>
      </c>
      <c r="H15" s="76"/>
      <c r="I15" s="109">
        <f t="shared" si="5"/>
        <v>0</v>
      </c>
      <c r="J15" s="108">
        <v>0.21232999999999999</v>
      </c>
      <c r="K15" s="77">
        <f t="shared" si="6"/>
        <v>0</v>
      </c>
      <c r="L15" s="78">
        <f t="shared" si="2"/>
        <v>0</v>
      </c>
      <c r="M15" s="79">
        <f t="shared" si="3"/>
        <v>0</v>
      </c>
    </row>
    <row r="16" spans="1:16">
      <c r="A16" s="74"/>
      <c r="B16" s="74">
        <v>9</v>
      </c>
      <c r="C16" s="75"/>
      <c r="D16" s="74"/>
      <c r="E16" s="108">
        <f t="shared" si="4"/>
        <v>0</v>
      </c>
      <c r="F16" s="75"/>
      <c r="G16" s="107">
        <f t="shared" si="0"/>
        <v>0</v>
      </c>
      <c r="H16" s="76"/>
      <c r="I16" s="109">
        <f t="shared" si="5"/>
        <v>0</v>
      </c>
      <c r="J16" s="108">
        <v>0.21232999999999999</v>
      </c>
      <c r="K16" s="77">
        <f t="shared" si="6"/>
        <v>0</v>
      </c>
      <c r="L16" s="78">
        <f t="shared" si="2"/>
        <v>0</v>
      </c>
      <c r="M16" s="79">
        <f t="shared" si="3"/>
        <v>0</v>
      </c>
    </row>
    <row r="17" spans="1:13">
      <c r="A17" s="74"/>
      <c r="B17" s="74">
        <v>10</v>
      </c>
      <c r="C17" s="75"/>
      <c r="D17" s="74"/>
      <c r="E17" s="108">
        <f t="shared" si="4"/>
        <v>0</v>
      </c>
      <c r="F17" s="75"/>
      <c r="G17" s="107">
        <f t="shared" si="0"/>
        <v>0</v>
      </c>
      <c r="H17" s="76"/>
      <c r="I17" s="109">
        <f t="shared" si="5"/>
        <v>0</v>
      </c>
      <c r="J17" s="108">
        <v>0.21232999999999999</v>
      </c>
      <c r="K17" s="77">
        <f t="shared" si="6"/>
        <v>0</v>
      </c>
      <c r="L17" s="78">
        <f t="shared" si="2"/>
        <v>0</v>
      </c>
      <c r="M17" s="79">
        <f t="shared" si="3"/>
        <v>0</v>
      </c>
    </row>
    <row r="18" spans="1:13">
      <c r="A18" s="74"/>
      <c r="B18" s="74">
        <v>11</v>
      </c>
      <c r="C18" s="75"/>
      <c r="D18" s="74"/>
      <c r="E18" s="108">
        <f t="shared" si="4"/>
        <v>0</v>
      </c>
      <c r="F18" s="75"/>
      <c r="G18" s="107">
        <f t="shared" si="0"/>
        <v>0</v>
      </c>
      <c r="H18" s="76"/>
      <c r="I18" s="109">
        <f t="shared" si="5"/>
        <v>0</v>
      </c>
      <c r="J18" s="108">
        <v>0.21232999999999999</v>
      </c>
      <c r="K18" s="77">
        <f t="shared" si="6"/>
        <v>0</v>
      </c>
      <c r="L18" s="78">
        <f t="shared" si="2"/>
        <v>0</v>
      </c>
      <c r="M18" s="79">
        <f t="shared" si="3"/>
        <v>0</v>
      </c>
    </row>
    <row r="19" spans="1:13">
      <c r="A19" s="74"/>
      <c r="B19" s="74">
        <v>12</v>
      </c>
      <c r="C19" s="75"/>
      <c r="D19" s="74"/>
      <c r="E19" s="108">
        <f t="shared" si="4"/>
        <v>0</v>
      </c>
      <c r="F19" s="75"/>
      <c r="G19" s="107">
        <f t="shared" si="0"/>
        <v>0</v>
      </c>
      <c r="H19" s="76"/>
      <c r="I19" s="109">
        <f t="shared" si="5"/>
        <v>0</v>
      </c>
      <c r="J19" s="108">
        <v>0.21232999999999999</v>
      </c>
      <c r="K19" s="77">
        <f t="shared" si="6"/>
        <v>0</v>
      </c>
      <c r="L19" s="78">
        <f t="shared" si="2"/>
        <v>0</v>
      </c>
      <c r="M19" s="79">
        <f t="shared" si="3"/>
        <v>0</v>
      </c>
    </row>
    <row r="20" spans="1:13">
      <c r="A20" s="74"/>
      <c r="B20" s="74">
        <v>13</v>
      </c>
      <c r="C20" s="75"/>
      <c r="D20" s="74"/>
      <c r="E20" s="108">
        <f t="shared" si="4"/>
        <v>0</v>
      </c>
      <c r="F20" s="75"/>
      <c r="G20" s="107">
        <f t="shared" si="0"/>
        <v>0</v>
      </c>
      <c r="H20" s="76"/>
      <c r="I20" s="109">
        <f t="shared" si="5"/>
        <v>0</v>
      </c>
      <c r="J20" s="108">
        <v>0.21232999999999999</v>
      </c>
      <c r="K20" s="77">
        <f t="shared" si="6"/>
        <v>0</v>
      </c>
      <c r="L20" s="78">
        <f t="shared" si="2"/>
        <v>0</v>
      </c>
      <c r="M20" s="79">
        <f t="shared" si="3"/>
        <v>0</v>
      </c>
    </row>
    <row r="21" spans="1:13">
      <c r="A21" s="74"/>
      <c r="B21" s="74">
        <v>14</v>
      </c>
      <c r="C21" s="75"/>
      <c r="D21" s="74"/>
      <c r="E21" s="108">
        <f t="shared" si="4"/>
        <v>0</v>
      </c>
      <c r="F21" s="75"/>
      <c r="G21" s="107">
        <f t="shared" si="0"/>
        <v>0</v>
      </c>
      <c r="H21" s="76"/>
      <c r="I21" s="109">
        <f t="shared" si="5"/>
        <v>0</v>
      </c>
      <c r="J21" s="108">
        <v>0.21232999999999999</v>
      </c>
      <c r="K21" s="77">
        <f t="shared" si="6"/>
        <v>0</v>
      </c>
      <c r="L21" s="78">
        <f t="shared" si="2"/>
        <v>0</v>
      </c>
      <c r="M21" s="79">
        <f t="shared" si="3"/>
        <v>0</v>
      </c>
    </row>
    <row r="22" spans="1:13">
      <c r="A22" s="74"/>
      <c r="B22" s="74">
        <v>15</v>
      </c>
      <c r="C22" s="75"/>
      <c r="D22" s="74"/>
      <c r="E22" s="108">
        <f t="shared" si="4"/>
        <v>0</v>
      </c>
      <c r="F22" s="75"/>
      <c r="G22" s="107">
        <f t="shared" si="0"/>
        <v>0</v>
      </c>
      <c r="H22" s="76"/>
      <c r="I22" s="109">
        <f t="shared" si="5"/>
        <v>0</v>
      </c>
      <c r="J22" s="108">
        <v>0.21232999999999999</v>
      </c>
      <c r="K22" s="77">
        <f t="shared" si="6"/>
        <v>0</v>
      </c>
      <c r="L22" s="78">
        <f t="shared" si="2"/>
        <v>0</v>
      </c>
      <c r="M22" s="79">
        <f t="shared" si="3"/>
        <v>0</v>
      </c>
    </row>
    <row r="23" spans="1:13">
      <c r="A23" s="74"/>
      <c r="B23" s="74">
        <v>16</v>
      </c>
      <c r="C23" s="75"/>
      <c r="D23" s="74"/>
      <c r="E23" s="108">
        <f t="shared" si="4"/>
        <v>0</v>
      </c>
      <c r="F23" s="75"/>
      <c r="G23" s="107">
        <f t="shared" si="0"/>
        <v>0</v>
      </c>
      <c r="H23" s="76"/>
      <c r="I23" s="109">
        <f t="shared" si="5"/>
        <v>0</v>
      </c>
      <c r="J23" s="108">
        <v>0.21232999999999999</v>
      </c>
      <c r="K23" s="77">
        <f t="shared" si="6"/>
        <v>0</v>
      </c>
      <c r="L23" s="78">
        <f t="shared" si="2"/>
        <v>0</v>
      </c>
      <c r="M23" s="79">
        <f t="shared" si="3"/>
        <v>0</v>
      </c>
    </row>
    <row r="24" spans="1:13">
      <c r="A24" s="74"/>
      <c r="B24" s="74">
        <v>17</v>
      </c>
      <c r="C24" s="75"/>
      <c r="D24" s="74"/>
      <c r="E24" s="108">
        <f t="shared" si="4"/>
        <v>0</v>
      </c>
      <c r="F24" s="75"/>
      <c r="G24" s="107">
        <f t="shared" si="0"/>
        <v>0</v>
      </c>
      <c r="H24" s="76"/>
      <c r="I24" s="109">
        <f t="shared" si="5"/>
        <v>0</v>
      </c>
      <c r="J24" s="108">
        <v>0.21232999999999999</v>
      </c>
      <c r="K24" s="77">
        <f t="shared" si="6"/>
        <v>0</v>
      </c>
      <c r="L24" s="78">
        <f t="shared" si="2"/>
        <v>0</v>
      </c>
      <c r="M24" s="79">
        <f t="shared" si="3"/>
        <v>0</v>
      </c>
    </row>
    <row r="25" spans="1:13">
      <c r="A25" s="74"/>
      <c r="B25" s="74">
        <v>18</v>
      </c>
      <c r="C25" s="75"/>
      <c r="D25" s="74"/>
      <c r="E25" s="108">
        <f t="shared" si="4"/>
        <v>0</v>
      </c>
      <c r="F25" s="75"/>
      <c r="G25" s="107">
        <f t="shared" si="0"/>
        <v>0</v>
      </c>
      <c r="H25" s="76"/>
      <c r="I25" s="109">
        <f t="shared" si="5"/>
        <v>0</v>
      </c>
      <c r="J25" s="108">
        <v>0.21232999999999999</v>
      </c>
      <c r="K25" s="77">
        <f t="shared" si="6"/>
        <v>0</v>
      </c>
      <c r="L25" s="78">
        <f t="shared" si="2"/>
        <v>0</v>
      </c>
      <c r="M25" s="79">
        <f t="shared" si="3"/>
        <v>0</v>
      </c>
    </row>
    <row r="26" spans="1:13">
      <c r="A26" s="74"/>
      <c r="B26" s="74">
        <v>19</v>
      </c>
      <c r="C26" s="75"/>
      <c r="D26" s="74"/>
      <c r="E26" s="108">
        <f t="shared" si="4"/>
        <v>0</v>
      </c>
      <c r="F26" s="75"/>
      <c r="G26" s="107">
        <f t="shared" si="0"/>
        <v>0</v>
      </c>
      <c r="H26" s="76"/>
      <c r="I26" s="109">
        <f t="shared" si="5"/>
        <v>0</v>
      </c>
      <c r="J26" s="108">
        <v>0.21232999999999999</v>
      </c>
      <c r="K26" s="77">
        <f t="shared" si="6"/>
        <v>0</v>
      </c>
      <c r="L26" s="78">
        <f t="shared" si="2"/>
        <v>0</v>
      </c>
      <c r="M26" s="79">
        <f t="shared" si="3"/>
        <v>0</v>
      </c>
    </row>
    <row r="27" spans="1:13">
      <c r="A27" s="74"/>
      <c r="B27" s="74">
        <v>20</v>
      </c>
      <c r="C27" s="75"/>
      <c r="D27" s="74"/>
      <c r="E27" s="108">
        <f t="shared" si="4"/>
        <v>0</v>
      </c>
      <c r="F27" s="75"/>
      <c r="G27" s="107">
        <f t="shared" si="0"/>
        <v>0</v>
      </c>
      <c r="H27" s="76"/>
      <c r="I27" s="109">
        <f t="shared" si="5"/>
        <v>0</v>
      </c>
      <c r="J27" s="108">
        <v>0.21232999999999999</v>
      </c>
      <c r="K27" s="77">
        <f t="shared" si="6"/>
        <v>0</v>
      </c>
      <c r="L27" s="78">
        <f t="shared" si="2"/>
        <v>0</v>
      </c>
      <c r="M27" s="79">
        <f t="shared" si="3"/>
        <v>0</v>
      </c>
    </row>
    <row r="28" spans="1:13" ht="15.75" thickBot="1">
      <c r="A28" s="82"/>
      <c r="B28" s="82">
        <v>21</v>
      </c>
      <c r="C28" s="83"/>
      <c r="D28" s="82"/>
      <c r="E28" s="82">
        <f t="shared" si="4"/>
        <v>0</v>
      </c>
      <c r="F28" s="83"/>
      <c r="G28" s="115">
        <f t="shared" si="0"/>
        <v>0</v>
      </c>
      <c r="H28" s="84"/>
      <c r="I28" s="117">
        <f t="shared" si="5"/>
        <v>0</v>
      </c>
      <c r="J28" s="116">
        <v>0.21232999999999999</v>
      </c>
      <c r="K28" s="85">
        <f t="shared" si="6"/>
        <v>0</v>
      </c>
      <c r="L28" s="86">
        <f>SUM((J28*F28)*(E28*365))</f>
        <v>0</v>
      </c>
      <c r="M28" s="87">
        <f t="shared" si="3"/>
        <v>0</v>
      </c>
    </row>
    <row r="29" spans="1:13">
      <c r="A29" s="30"/>
      <c r="B29" s="30"/>
      <c r="G29" s="95"/>
      <c r="K29" s="30"/>
    </row>
  </sheetData>
  <mergeCells count="10">
    <mergeCell ref="K6:K7"/>
    <mergeCell ref="L6:L7"/>
    <mergeCell ref="M6:M7"/>
    <mergeCell ref="A6:A7"/>
    <mergeCell ref="C6:C7"/>
    <mergeCell ref="F6:F7"/>
    <mergeCell ref="G6:G7"/>
    <mergeCell ref="H6:H7"/>
    <mergeCell ref="I6:I7"/>
    <mergeCell ref="J6:J7"/>
  </mergeCells>
  <pageMargins left="0.7" right="0.7" top="0.75" bottom="0.75" header="0.3" footer="0.3"/>
  <pageSetup paperSize="9" orientation="portrait"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User Details</vt:lpstr>
      <vt:lpstr>1 - Baseline AGSS safety AM</vt:lpstr>
      <vt:lpstr>2 - Baseline AGSS safety PM</vt:lpstr>
      <vt:lpstr>Summaries for graphs</vt:lpstr>
      <vt:lpstr>Drop down list options</vt:lpstr>
      <vt:lpstr>3 - Repeat AGSS safety AM</vt:lpstr>
      <vt:lpstr>4 - Repeat AGSS safety PM</vt:lpstr>
      <vt:lpstr>5 - Baseline AGSS CO2e</vt:lpstr>
      <vt:lpstr>6 - Repeat AGSS CO2e</vt:lpstr>
      <vt:lpstr>7 -Baseline Vs Repeat AGSS CO2e</vt:lpstr>
    </vt:vector>
  </TitlesOfParts>
  <Manager/>
  <Company>Newcastle Upon Tyne Hospital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Gandhi, Jason</dc:creator>
  <cp:keywords/>
  <dc:description/>
  <cp:lastModifiedBy>Gandhi, Jason</cp:lastModifiedBy>
  <dcterms:created xsi:type="dcterms:W3CDTF">2022-02-28T08:20:57Z</dcterms:created>
  <dcterms:modified xsi:type="dcterms:W3CDTF">2022-08-24T06:52:22Z</dcterms:modified>
  <cp:category/>
</cp:coreProperties>
</file>