
<file path=[Content_Types].xml><?xml version="1.0" encoding="utf-8"?>
<Types xmlns="http://schemas.openxmlformats.org/package/2006/content-types">
  <Default Extension="jpeg" ContentType="image/jpe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sustainablehealthcare.sharepoint.com/sites/SpecialtiesProgramme/Shared Documents/Specialty folders/Transplant/Living Donor project/Phase 2/Tools/"/>
    </mc:Choice>
  </mc:AlternateContent>
  <xr:revisionPtr revIDLastSave="695" documentId="8_{DCFC9FAA-68A7-49BB-BD3F-948DD023ACBD}" xr6:coauthVersionLast="47" xr6:coauthVersionMax="47" xr10:uidLastSave="{1AD482F3-C2C4-4720-B898-6AC94C3D6AD7}"/>
  <bookViews>
    <workbookView xWindow="-108" yWindow="-108" windowWidth="23256" windowHeight="12456" xr2:uid="{E69CA51F-C1A1-4AA4-8C6E-8B740871A577}"/>
  </bookViews>
  <sheets>
    <sheet name="How to" sheetId="10" r:id="rId1"/>
    <sheet name="Carbon calculator_ Current LKD " sheetId="9" r:id="rId2"/>
    <sheet name="Carbon calculator_ Revised" sheetId="13" r:id="rId3"/>
    <sheet name="Carbon calculator_results " sheetId="3" r:id="rId4"/>
    <sheet name="Staff time " sheetId="12" r:id="rId5"/>
    <sheet name="Emission factors" sheetId="2" r:id="rId6"/>
    <sheet name="Travel likelihood" sheetId="6" r:id="rId7"/>
    <sheet name="Lists" sheetId="7"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4" i="13" l="1"/>
  <c r="M24" i="13" s="1" a="1"/>
  <c r="M24" i="13" s="1"/>
  <c r="G36" i="13"/>
  <c r="AH27" i="13" l="1"/>
  <c r="AE27" i="13"/>
  <c r="AB27" i="13"/>
  <c r="Y27" i="13"/>
  <c r="V27" i="13"/>
  <c r="S27" i="13"/>
  <c r="P27" i="13"/>
  <c r="M27" i="13"/>
  <c r="J27" i="13"/>
  <c r="AH55" i="13"/>
  <c r="AE55" i="13"/>
  <c r="AB55" i="13"/>
  <c r="Y55" i="13"/>
  <c r="V55" i="13"/>
  <c r="S55" i="13"/>
  <c r="P55" i="13"/>
  <c r="M55" i="13"/>
  <c r="J55" i="13"/>
  <c r="G55" i="13"/>
  <c r="AH45" i="9"/>
  <c r="AE45" i="9"/>
  <c r="AB45" i="9"/>
  <c r="Y45" i="9"/>
  <c r="V45" i="9"/>
  <c r="S45" i="9"/>
  <c r="P45" i="9"/>
  <c r="M45" i="9"/>
  <c r="J45" i="9"/>
  <c r="G45" i="9"/>
  <c r="C31" i="2"/>
  <c r="C34" i="2"/>
  <c r="C33" i="2"/>
  <c r="C30" i="2"/>
  <c r="C19" i="2"/>
  <c r="C18" i="2"/>
  <c r="AH63" i="13" l="1"/>
  <c r="AE63" i="13"/>
  <c r="AB63" i="13"/>
  <c r="Y63" i="13"/>
  <c r="V63" i="13"/>
  <c r="S63" i="13"/>
  <c r="P63" i="13"/>
  <c r="M63" i="13"/>
  <c r="J63" i="13"/>
  <c r="G63" i="13"/>
  <c r="AH62" i="13"/>
  <c r="AE62" i="13"/>
  <c r="AB62" i="13"/>
  <c r="Y62" i="13"/>
  <c r="V62" i="13"/>
  <c r="S62" i="13"/>
  <c r="P62" i="13"/>
  <c r="M62" i="13"/>
  <c r="J62" i="13"/>
  <c r="G62" i="13"/>
  <c r="AH61" i="13"/>
  <c r="AE61" i="13"/>
  <c r="AB61" i="13"/>
  <c r="Y61" i="13"/>
  <c r="V61" i="13"/>
  <c r="S61" i="13"/>
  <c r="I94" i="3" s="1"/>
  <c r="P61" i="13"/>
  <c r="H94" i="3" s="1"/>
  <c r="M61" i="13"/>
  <c r="G94" i="3" s="1"/>
  <c r="J61" i="13"/>
  <c r="G61" i="13"/>
  <c r="AH60" i="13"/>
  <c r="AE60" i="13"/>
  <c r="AB60" i="13"/>
  <c r="Y60" i="13"/>
  <c r="V60" i="13"/>
  <c r="S60" i="13"/>
  <c r="P60" i="13"/>
  <c r="M60" i="13"/>
  <c r="J60" i="13"/>
  <c r="G60" i="13"/>
  <c r="AH59" i="13"/>
  <c r="AE59" i="13"/>
  <c r="AB59" i="13"/>
  <c r="Y59" i="13"/>
  <c r="V59" i="13"/>
  <c r="S59" i="13"/>
  <c r="P59" i="13"/>
  <c r="M59" i="13"/>
  <c r="J59" i="13"/>
  <c r="G59" i="13"/>
  <c r="AH58" i="13"/>
  <c r="AE58" i="13"/>
  <c r="AB58" i="13"/>
  <c r="Y58" i="13"/>
  <c r="V58" i="13"/>
  <c r="S58" i="13"/>
  <c r="P58" i="13"/>
  <c r="M58" i="13"/>
  <c r="J58" i="13"/>
  <c r="G58" i="13"/>
  <c r="AH57" i="13"/>
  <c r="AE57" i="13"/>
  <c r="AB57" i="13"/>
  <c r="Y57" i="13"/>
  <c r="V57" i="13"/>
  <c r="S57" i="13"/>
  <c r="P57" i="13"/>
  <c r="M57" i="13"/>
  <c r="J57" i="13"/>
  <c r="G57" i="13"/>
  <c r="AH56" i="13"/>
  <c r="AE56" i="13"/>
  <c r="AB56" i="13"/>
  <c r="Y56" i="13"/>
  <c r="V56" i="13"/>
  <c r="S56" i="13"/>
  <c r="P56" i="13"/>
  <c r="M56" i="13"/>
  <c r="J56" i="13"/>
  <c r="G56" i="13"/>
  <c r="AH54" i="13"/>
  <c r="AE54" i="13"/>
  <c r="AB54" i="13"/>
  <c r="Y54" i="13"/>
  <c r="V54" i="13"/>
  <c r="S54" i="13"/>
  <c r="P54" i="13"/>
  <c r="M54" i="13"/>
  <c r="J54" i="13"/>
  <c r="G54" i="13"/>
  <c r="AH53" i="13"/>
  <c r="AE53" i="13"/>
  <c r="AB53" i="13"/>
  <c r="Y53" i="13"/>
  <c r="V53" i="13"/>
  <c r="S53" i="13"/>
  <c r="P53" i="13"/>
  <c r="M53" i="13"/>
  <c r="J53" i="13"/>
  <c r="G53" i="13"/>
  <c r="AH52" i="13"/>
  <c r="AE52" i="13"/>
  <c r="AB52" i="13"/>
  <c r="Y52" i="13"/>
  <c r="V52" i="13"/>
  <c r="S52" i="13"/>
  <c r="P52" i="13"/>
  <c r="M52" i="13"/>
  <c r="J52" i="13"/>
  <c r="G52" i="13"/>
  <c r="AH51" i="13"/>
  <c r="AE51" i="13"/>
  <c r="AB51" i="13"/>
  <c r="Y51" i="13"/>
  <c r="V51" i="13"/>
  <c r="S51" i="13"/>
  <c r="P51" i="13"/>
  <c r="M51" i="13"/>
  <c r="J51" i="13"/>
  <c r="G51" i="13"/>
  <c r="AH50" i="13"/>
  <c r="AE50" i="13"/>
  <c r="AB50" i="13"/>
  <c r="Y50" i="13"/>
  <c r="V50" i="13"/>
  <c r="S50" i="13"/>
  <c r="P50" i="13"/>
  <c r="M50" i="13"/>
  <c r="J50" i="13"/>
  <c r="G50" i="13"/>
  <c r="AH49" i="13"/>
  <c r="AE49" i="13"/>
  <c r="AB49" i="13"/>
  <c r="Y49" i="13"/>
  <c r="V49" i="13"/>
  <c r="S49" i="13"/>
  <c r="P49" i="13"/>
  <c r="M49" i="13"/>
  <c r="J49" i="13"/>
  <c r="G49" i="13"/>
  <c r="AH48" i="13"/>
  <c r="AE48" i="13"/>
  <c r="AB48" i="13"/>
  <c r="Y48" i="13"/>
  <c r="V48" i="13"/>
  <c r="S48" i="13"/>
  <c r="P48" i="13"/>
  <c r="M48" i="13"/>
  <c r="J48" i="13"/>
  <c r="G48" i="13"/>
  <c r="AH47" i="13"/>
  <c r="AE47" i="13"/>
  <c r="AB47" i="13"/>
  <c r="Y47" i="13"/>
  <c r="V47" i="13"/>
  <c r="S47" i="13"/>
  <c r="P47" i="13"/>
  <c r="M47" i="13"/>
  <c r="J47" i="13"/>
  <c r="G47" i="13"/>
  <c r="AH46" i="13"/>
  <c r="AE46" i="13"/>
  <c r="AB46" i="13"/>
  <c r="Y46" i="13"/>
  <c r="V46" i="13"/>
  <c r="S46" i="13"/>
  <c r="P46" i="13"/>
  <c r="M46" i="13"/>
  <c r="J46" i="13"/>
  <c r="G46" i="13"/>
  <c r="AH45" i="13"/>
  <c r="AE45" i="13"/>
  <c r="AB45" i="13"/>
  <c r="Y45" i="13"/>
  <c r="V45" i="13"/>
  <c r="S45" i="13"/>
  <c r="P45" i="13"/>
  <c r="M45" i="13"/>
  <c r="J45" i="13"/>
  <c r="G45" i="13"/>
  <c r="AH44" i="13"/>
  <c r="AE44" i="13"/>
  <c r="AB44" i="13"/>
  <c r="Y44" i="13"/>
  <c r="V44" i="13"/>
  <c r="S44" i="13"/>
  <c r="P44" i="13"/>
  <c r="M44" i="13"/>
  <c r="J44" i="13"/>
  <c r="G44" i="13"/>
  <c r="AH43" i="13"/>
  <c r="AE43" i="13"/>
  <c r="AB43" i="13"/>
  <c r="Y43" i="13"/>
  <c r="V43" i="13"/>
  <c r="S43" i="13"/>
  <c r="P43" i="13"/>
  <c r="M43" i="13"/>
  <c r="J43" i="13"/>
  <c r="G43" i="13"/>
  <c r="AH42" i="13"/>
  <c r="AE42" i="13"/>
  <c r="AB42" i="13"/>
  <c r="Y42" i="13"/>
  <c r="V42" i="13"/>
  <c r="S42" i="13"/>
  <c r="P42" i="13"/>
  <c r="M42" i="13"/>
  <c r="J42" i="13"/>
  <c r="G42" i="13"/>
  <c r="AH41" i="13"/>
  <c r="AE41" i="13"/>
  <c r="AB41" i="13"/>
  <c r="Y41" i="13"/>
  <c r="V41" i="13"/>
  <c r="S41" i="13"/>
  <c r="P41" i="13"/>
  <c r="M41" i="13"/>
  <c r="J41" i="13"/>
  <c r="G41" i="13"/>
  <c r="AH40" i="13"/>
  <c r="AE40" i="13"/>
  <c r="AB40" i="13"/>
  <c r="Y40" i="13"/>
  <c r="V40" i="13"/>
  <c r="S40" i="13"/>
  <c r="P40" i="13"/>
  <c r="M40" i="13"/>
  <c r="J40" i="13"/>
  <c r="G40" i="13"/>
  <c r="AH39" i="13"/>
  <c r="AE39" i="13"/>
  <c r="AB39" i="13"/>
  <c r="Y39" i="13"/>
  <c r="V39" i="13"/>
  <c r="S39" i="13"/>
  <c r="P39" i="13"/>
  <c r="M39" i="13"/>
  <c r="J39" i="13"/>
  <c r="G39" i="13"/>
  <c r="AH38" i="13"/>
  <c r="AE38" i="13"/>
  <c r="AB38" i="13"/>
  <c r="Y38" i="13"/>
  <c r="V38" i="13"/>
  <c r="S38" i="13"/>
  <c r="P38" i="13"/>
  <c r="M38" i="13"/>
  <c r="J38" i="13"/>
  <c r="G38" i="13"/>
  <c r="AH37" i="13"/>
  <c r="AE37" i="13"/>
  <c r="AB37" i="13"/>
  <c r="Y37" i="13"/>
  <c r="V37" i="13"/>
  <c r="S37" i="13"/>
  <c r="P37" i="13"/>
  <c r="M37" i="13"/>
  <c r="J37" i="13"/>
  <c r="G37" i="13"/>
  <c r="AH36" i="13"/>
  <c r="AE36" i="13"/>
  <c r="AB36" i="13"/>
  <c r="Y36" i="13"/>
  <c r="V36" i="13"/>
  <c r="S36" i="13"/>
  <c r="P36" i="13"/>
  <c r="M36" i="13"/>
  <c r="J36" i="13"/>
  <c r="AH33" i="13"/>
  <c r="AE33" i="13"/>
  <c r="AB33" i="13"/>
  <c r="Y33" i="13"/>
  <c r="V33" i="13"/>
  <c r="S33" i="13"/>
  <c r="P33" i="13"/>
  <c r="M33" i="13"/>
  <c r="J33" i="13"/>
  <c r="G33" i="13"/>
  <c r="AH31" i="13"/>
  <c r="AE31" i="13"/>
  <c r="AB31" i="13"/>
  <c r="Y31" i="13"/>
  <c r="V31" i="13"/>
  <c r="S31" i="13"/>
  <c r="P31" i="13"/>
  <c r="M31" i="13"/>
  <c r="J31" i="13"/>
  <c r="G31" i="13"/>
  <c r="AH29" i="13"/>
  <c r="N91" i="3" s="1"/>
  <c r="AE29" i="13"/>
  <c r="M91" i="3" s="1"/>
  <c r="AB29" i="13"/>
  <c r="Y29" i="13"/>
  <c r="V29" i="13"/>
  <c r="S29" i="13"/>
  <c r="P29" i="13"/>
  <c r="M29" i="13"/>
  <c r="J29" i="13"/>
  <c r="F91" i="3" s="1"/>
  <c r="G29" i="13"/>
  <c r="E91" i="3" s="1"/>
  <c r="AG27" i="13" a="1"/>
  <c r="AG27" i="13" s="1"/>
  <c r="AD27" i="13" a="1"/>
  <c r="AD27" i="13" s="1"/>
  <c r="AA27" i="13" a="1"/>
  <c r="AA27" i="13" s="1"/>
  <c r="X27" i="13" a="1"/>
  <c r="X27" i="13" s="1"/>
  <c r="U27" i="13" a="1"/>
  <c r="U27" i="13" s="1"/>
  <c r="R27" i="13" a="1"/>
  <c r="R27" i="13" s="1"/>
  <c r="O27" i="13"/>
  <c r="O27" i="13" a="1"/>
  <c r="L27" i="13" a="1"/>
  <c r="L27" i="13" s="1"/>
  <c r="I27" i="13" a="1"/>
  <c r="I27" i="13" s="1"/>
  <c r="F27" i="13" a="1"/>
  <c r="F27" i="13" s="1"/>
  <c r="G27" i="13" s="1"/>
  <c r="AG24" i="13"/>
  <c r="AH24" i="13" s="1" a="1"/>
  <c r="AH24" i="13" s="1"/>
  <c r="AD24" i="13"/>
  <c r="AE24" i="13" s="1" a="1"/>
  <c r="AE24" i="13" s="1"/>
  <c r="AA24" i="13"/>
  <c r="AB24" i="13" s="1" a="1"/>
  <c r="AB24" i="13" s="1"/>
  <c r="X24" i="13"/>
  <c r="Y24" i="13" s="1" a="1"/>
  <c r="Y24" i="13" s="1"/>
  <c r="U24" i="13"/>
  <c r="V24" i="13" s="1" a="1"/>
  <c r="V24" i="13" s="1"/>
  <c r="R24" i="13"/>
  <c r="S24" i="13" s="1" a="1"/>
  <c r="S24" i="13" s="1"/>
  <c r="O24" i="13"/>
  <c r="P24" i="13" s="1" a="1"/>
  <c r="P24" i="13" s="1"/>
  <c r="I24" i="13"/>
  <c r="J24" i="13" s="1" a="1"/>
  <c r="J24" i="13" s="1"/>
  <c r="F24" i="13"/>
  <c r="G24" i="13" s="1" a="1"/>
  <c r="G24" i="13" s="1"/>
  <c r="AH33" i="9"/>
  <c r="AH31" i="9"/>
  <c r="AH29" i="9"/>
  <c r="AE33" i="9"/>
  <c r="AE31" i="9"/>
  <c r="AE29" i="9"/>
  <c r="AB33" i="9"/>
  <c r="AB31" i="9"/>
  <c r="AB29" i="9"/>
  <c r="Y33" i="9"/>
  <c r="Y31" i="9"/>
  <c r="Y29" i="9"/>
  <c r="V33" i="9"/>
  <c r="V31" i="9"/>
  <c r="V29" i="9"/>
  <c r="S33" i="9"/>
  <c r="S31" i="9"/>
  <c r="S29" i="9"/>
  <c r="P33" i="9"/>
  <c r="P31" i="9"/>
  <c r="P29" i="9"/>
  <c r="M33" i="9"/>
  <c r="M31" i="9"/>
  <c r="M29" i="9"/>
  <c r="J33" i="9"/>
  <c r="J31" i="9"/>
  <c r="J29" i="9"/>
  <c r="AG27" i="9" a="1"/>
  <c r="AG27" i="9" s="1"/>
  <c r="AH27" i="9" s="1"/>
  <c r="AD27" i="9" a="1"/>
  <c r="AD27" i="9" s="1"/>
  <c r="AE27" i="9" s="1"/>
  <c r="AA27" i="9" a="1"/>
  <c r="AA27" i="9" s="1"/>
  <c r="AB27" i="9" s="1"/>
  <c r="X27" i="9" a="1"/>
  <c r="X27" i="9" s="1"/>
  <c r="Y27" i="9" s="1"/>
  <c r="U27" i="9" a="1"/>
  <c r="U27" i="9" s="1"/>
  <c r="V27" i="9" s="1"/>
  <c r="R27" i="9" a="1"/>
  <c r="R27" i="9" s="1"/>
  <c r="S27" i="9" s="1"/>
  <c r="O27" i="9" a="1"/>
  <c r="O27" i="9" s="1"/>
  <c r="P27" i="9" s="1"/>
  <c r="L27" i="9" a="1"/>
  <c r="L27" i="9" s="1"/>
  <c r="M27" i="9" s="1"/>
  <c r="I27" i="9" a="1"/>
  <c r="I27" i="9" s="1"/>
  <c r="J27" i="9" s="1"/>
  <c r="I91" i="3" l="1"/>
  <c r="J91" i="3"/>
  <c r="F94" i="3"/>
  <c r="H91" i="3"/>
  <c r="J94" i="3"/>
  <c r="M93" i="3"/>
  <c r="E94" i="3"/>
  <c r="F110" i="3" s="1"/>
  <c r="N94" i="3"/>
  <c r="G91" i="3"/>
  <c r="K94" i="3"/>
  <c r="M94" i="3"/>
  <c r="F92" i="3"/>
  <c r="L94" i="3"/>
  <c r="K91" i="3"/>
  <c r="L91" i="3"/>
  <c r="E92" i="3"/>
  <c r="M92" i="3"/>
  <c r="N92" i="3"/>
  <c r="N93" i="3"/>
  <c r="I93" i="3"/>
  <c r="H93" i="3"/>
  <c r="L93" i="3"/>
  <c r="K93" i="3"/>
  <c r="E93" i="3"/>
  <c r="F93" i="3"/>
  <c r="G93" i="3"/>
  <c r="J93" i="3"/>
  <c r="H92" i="3"/>
  <c r="I92" i="3"/>
  <c r="J92" i="3"/>
  <c r="G92" i="3"/>
  <c r="K92" i="3"/>
  <c r="L92" i="3"/>
  <c r="F107" i="3" l="1"/>
  <c r="F108" i="3"/>
  <c r="F109" i="3"/>
  <c r="G33" i="9" l="1"/>
  <c r="G31" i="9"/>
  <c r="G29" i="9"/>
  <c r="F27" i="9" a="1"/>
  <c r="F27" i="9" s="1"/>
  <c r="G27" i="9" s="1"/>
  <c r="E30" i="12" l="1"/>
  <c r="E29" i="12"/>
  <c r="E28" i="12"/>
  <c r="D57" i="2" l="1"/>
  <c r="D56" i="2"/>
  <c r="AB22" i="13" l="1"/>
  <c r="AH21" i="13"/>
  <c r="J21" i="13"/>
  <c r="V22" i="13"/>
  <c r="AB21" i="13"/>
  <c r="P22" i="13"/>
  <c r="V21" i="13"/>
  <c r="J89" i="3" s="1"/>
  <c r="S21" i="13"/>
  <c r="AH22" i="13"/>
  <c r="J22" i="13"/>
  <c r="AE22" i="13"/>
  <c r="Y22" i="13"/>
  <c r="AE21" i="13"/>
  <c r="M89" i="3" s="1"/>
  <c r="G21" i="13"/>
  <c r="E89" i="3" s="1"/>
  <c r="M21" i="13"/>
  <c r="S22" i="13"/>
  <c r="Y21" i="13"/>
  <c r="M22" i="13"/>
  <c r="P21" i="13"/>
  <c r="G22" i="13"/>
  <c r="I24" i="9"/>
  <c r="J24" i="9" s="1" a="1"/>
  <c r="J24" i="9" s="1"/>
  <c r="L24" i="9"/>
  <c r="M24" i="9" s="1" a="1"/>
  <c r="M24" i="9" s="1"/>
  <c r="O24" i="9"/>
  <c r="P24" i="9" s="1" a="1"/>
  <c r="P24" i="9" s="1"/>
  <c r="R24" i="9"/>
  <c r="S24" i="9" s="1" a="1"/>
  <c r="S24" i="9" s="1"/>
  <c r="U24" i="9"/>
  <c r="V24" i="9" s="1" a="1"/>
  <c r="V24" i="9" s="1"/>
  <c r="X24" i="9"/>
  <c r="Y24" i="9" s="1" a="1"/>
  <c r="Y24" i="9" s="1"/>
  <c r="AA24" i="9"/>
  <c r="AB24" i="9" s="1" a="1"/>
  <c r="AB24" i="9" s="1"/>
  <c r="AD24" i="9"/>
  <c r="AE24" i="9" s="1" a="1"/>
  <c r="AE24" i="9" s="1"/>
  <c r="AG24" i="9"/>
  <c r="AH24" i="9" s="1" a="1"/>
  <c r="AH24" i="9" s="1"/>
  <c r="J36" i="9"/>
  <c r="M36" i="9"/>
  <c r="P36" i="9"/>
  <c r="S36" i="9"/>
  <c r="V36" i="9"/>
  <c r="Y36" i="9"/>
  <c r="AB36" i="9"/>
  <c r="AE36" i="9"/>
  <c r="AH36" i="9"/>
  <c r="J37" i="9"/>
  <c r="M37" i="9"/>
  <c r="P37" i="9"/>
  <c r="S37" i="9"/>
  <c r="V37" i="9"/>
  <c r="Y37" i="9"/>
  <c r="AB37" i="9"/>
  <c r="AE37" i="9"/>
  <c r="AH37" i="9"/>
  <c r="J38" i="9"/>
  <c r="M38" i="9"/>
  <c r="P38" i="9"/>
  <c r="S38" i="9"/>
  <c r="V38" i="9"/>
  <c r="Y38" i="9"/>
  <c r="AB38" i="9"/>
  <c r="AE38" i="9"/>
  <c r="AH38" i="9"/>
  <c r="J39" i="9"/>
  <c r="M39" i="9"/>
  <c r="P39" i="9"/>
  <c r="S39" i="9"/>
  <c r="V39" i="9"/>
  <c r="Y39" i="9"/>
  <c r="AB39" i="9"/>
  <c r="AE39" i="9"/>
  <c r="AH39" i="9"/>
  <c r="J40" i="9"/>
  <c r="M40" i="9"/>
  <c r="P40" i="9"/>
  <c r="S40" i="9"/>
  <c r="V40" i="9"/>
  <c r="Y40" i="9"/>
  <c r="AB40" i="9"/>
  <c r="AE40" i="9"/>
  <c r="AH40" i="9"/>
  <c r="J41" i="9"/>
  <c r="M41" i="9"/>
  <c r="P41" i="9"/>
  <c r="S41" i="9"/>
  <c r="V41" i="9"/>
  <c r="Y41" i="9"/>
  <c r="AB41" i="9"/>
  <c r="AE41" i="9"/>
  <c r="AH41" i="9"/>
  <c r="J42" i="9"/>
  <c r="M42" i="9"/>
  <c r="P42" i="9"/>
  <c r="S42" i="9"/>
  <c r="V42" i="9"/>
  <c r="Y42" i="9"/>
  <c r="AB42" i="9"/>
  <c r="AE42" i="9"/>
  <c r="AH42" i="9"/>
  <c r="J43" i="9"/>
  <c r="M43" i="9"/>
  <c r="P43" i="9"/>
  <c r="S43" i="9"/>
  <c r="V43" i="9"/>
  <c r="Y43" i="9"/>
  <c r="AB43" i="9"/>
  <c r="AE43" i="9"/>
  <c r="AH43" i="9"/>
  <c r="J44" i="9"/>
  <c r="M44" i="9"/>
  <c r="P44" i="9"/>
  <c r="S44" i="9"/>
  <c r="V44" i="9"/>
  <c r="Y44" i="9"/>
  <c r="AB44" i="9"/>
  <c r="AE44" i="9"/>
  <c r="AH44" i="9"/>
  <c r="J46" i="9"/>
  <c r="M46" i="9"/>
  <c r="P46" i="9"/>
  <c r="S46" i="9"/>
  <c r="V46" i="9"/>
  <c r="Y46" i="9"/>
  <c r="AB46" i="9"/>
  <c r="AE46" i="9"/>
  <c r="AH46" i="9"/>
  <c r="J47" i="9"/>
  <c r="M47" i="9"/>
  <c r="P47" i="9"/>
  <c r="S47" i="9"/>
  <c r="V47" i="9"/>
  <c r="Y47" i="9"/>
  <c r="AB47" i="9"/>
  <c r="AE47" i="9"/>
  <c r="AH47" i="9"/>
  <c r="J48" i="9"/>
  <c r="M48" i="9"/>
  <c r="P48" i="9"/>
  <c r="S48" i="9"/>
  <c r="V48" i="9"/>
  <c r="Y48" i="9"/>
  <c r="AB48" i="9"/>
  <c r="AE48" i="9"/>
  <c r="AH48" i="9"/>
  <c r="J49" i="9"/>
  <c r="M49" i="9"/>
  <c r="P49" i="9"/>
  <c r="S49" i="9"/>
  <c r="V49" i="9"/>
  <c r="Y49" i="9"/>
  <c r="AB49" i="9"/>
  <c r="AE49" i="9"/>
  <c r="AH49" i="9"/>
  <c r="J50" i="9"/>
  <c r="M50" i="9"/>
  <c r="P50" i="9"/>
  <c r="S50" i="9"/>
  <c r="V50" i="9"/>
  <c r="Y50" i="9"/>
  <c r="AB50" i="9"/>
  <c r="AE50" i="9"/>
  <c r="AH50" i="9"/>
  <c r="J51" i="9"/>
  <c r="M51" i="9"/>
  <c r="P51" i="9"/>
  <c r="S51" i="9"/>
  <c r="V51" i="9"/>
  <c r="Y51" i="9"/>
  <c r="AB51" i="9"/>
  <c r="AE51" i="9"/>
  <c r="AH51" i="9"/>
  <c r="J52" i="9"/>
  <c r="M52" i="9"/>
  <c r="P52" i="9"/>
  <c r="S52" i="9"/>
  <c r="V52" i="9"/>
  <c r="Y52" i="9"/>
  <c r="AB52" i="9"/>
  <c r="AE52" i="9"/>
  <c r="AH52" i="9"/>
  <c r="J53" i="9"/>
  <c r="M53" i="9"/>
  <c r="P53" i="9"/>
  <c r="S53" i="9"/>
  <c r="V53" i="9"/>
  <c r="Y53" i="9"/>
  <c r="AB53" i="9"/>
  <c r="AE53" i="9"/>
  <c r="AH53" i="9"/>
  <c r="J54" i="9"/>
  <c r="M54" i="9"/>
  <c r="P54" i="9"/>
  <c r="S54" i="9"/>
  <c r="V54" i="9"/>
  <c r="Y54" i="9"/>
  <c r="AB54" i="9"/>
  <c r="AE54" i="9"/>
  <c r="AH54" i="9"/>
  <c r="J55" i="9"/>
  <c r="M55" i="9"/>
  <c r="P55" i="9"/>
  <c r="S55" i="9"/>
  <c r="V55" i="9"/>
  <c r="Y55" i="9"/>
  <c r="AB55" i="9"/>
  <c r="AE55" i="9"/>
  <c r="AH55" i="9"/>
  <c r="J56" i="9"/>
  <c r="M56" i="9"/>
  <c r="P56" i="9"/>
  <c r="S56" i="9"/>
  <c r="V56" i="9"/>
  <c r="Y56" i="9"/>
  <c r="AB56" i="9"/>
  <c r="AE56" i="9"/>
  <c r="AH56" i="9"/>
  <c r="J57" i="9"/>
  <c r="M57" i="9"/>
  <c r="P57" i="9"/>
  <c r="S57" i="9"/>
  <c r="V57" i="9"/>
  <c r="Y57" i="9"/>
  <c r="AB57" i="9"/>
  <c r="AE57" i="9"/>
  <c r="AH57" i="9"/>
  <c r="J58" i="9"/>
  <c r="M58" i="9"/>
  <c r="P58" i="9"/>
  <c r="S58" i="9"/>
  <c r="V58" i="9"/>
  <c r="Y58" i="9"/>
  <c r="AB58" i="9"/>
  <c r="AE58" i="9"/>
  <c r="AH58" i="9"/>
  <c r="J59" i="9"/>
  <c r="M59" i="9"/>
  <c r="P59" i="9"/>
  <c r="S59" i="9"/>
  <c r="V59" i="9"/>
  <c r="Y59" i="9"/>
  <c r="AB59" i="9"/>
  <c r="AE59" i="9"/>
  <c r="AH59" i="9"/>
  <c r="J60" i="9"/>
  <c r="M60" i="9"/>
  <c r="P60" i="9"/>
  <c r="S60" i="9"/>
  <c r="V60" i="9"/>
  <c r="Y60" i="9"/>
  <c r="AB60" i="9"/>
  <c r="AE60" i="9"/>
  <c r="AH60" i="9"/>
  <c r="J61" i="9"/>
  <c r="M61" i="9"/>
  <c r="P61" i="9"/>
  <c r="S61" i="9"/>
  <c r="V61" i="9"/>
  <c r="Y61" i="9"/>
  <c r="AB61" i="9"/>
  <c r="AE61" i="9"/>
  <c r="AH61" i="9"/>
  <c r="J62" i="9"/>
  <c r="M62" i="9"/>
  <c r="P62" i="9"/>
  <c r="S62" i="9"/>
  <c r="V62" i="9"/>
  <c r="Y62" i="9"/>
  <c r="AB62" i="9"/>
  <c r="AE62" i="9"/>
  <c r="AH62" i="9"/>
  <c r="J63" i="9"/>
  <c r="M63" i="9"/>
  <c r="P63" i="9"/>
  <c r="S63" i="9"/>
  <c r="V63" i="9"/>
  <c r="Y63" i="9"/>
  <c r="AB63" i="9"/>
  <c r="AE63" i="9"/>
  <c r="AH63" i="9"/>
  <c r="G63" i="9"/>
  <c r="G62" i="9"/>
  <c r="G61" i="9"/>
  <c r="G60" i="9"/>
  <c r="G59" i="9"/>
  <c r="G58" i="9"/>
  <c r="G57" i="9"/>
  <c r="G56" i="9"/>
  <c r="G55" i="9"/>
  <c r="G54" i="9"/>
  <c r="G53" i="9"/>
  <c r="G52" i="9"/>
  <c r="G51" i="9"/>
  <c r="G50" i="9"/>
  <c r="G49" i="9"/>
  <c r="G48" i="9"/>
  <c r="G47" i="9"/>
  <c r="G46" i="9"/>
  <c r="G44" i="9"/>
  <c r="G43" i="9"/>
  <c r="G42" i="9"/>
  <c r="G41" i="9"/>
  <c r="G40" i="9"/>
  <c r="G39" i="9"/>
  <c r="G38" i="9"/>
  <c r="G37" i="9"/>
  <c r="G36" i="9"/>
  <c r="G89" i="3" l="1"/>
  <c r="I89" i="3"/>
  <c r="H89" i="3"/>
  <c r="F89" i="3"/>
  <c r="N89" i="3"/>
  <c r="K89" i="3"/>
  <c r="L89" i="3"/>
  <c r="G41" i="3"/>
  <c r="M41" i="3"/>
  <c r="K41" i="3"/>
  <c r="N38" i="3"/>
  <c r="F38" i="3"/>
  <c r="J41" i="3"/>
  <c r="N39" i="3"/>
  <c r="F39" i="3"/>
  <c r="J39" i="3"/>
  <c r="M38" i="3"/>
  <c r="G38" i="3"/>
  <c r="H41" i="3"/>
  <c r="H38" i="3"/>
  <c r="I41" i="3"/>
  <c r="E40" i="3"/>
  <c r="L41" i="3"/>
  <c r="M40" i="3"/>
  <c r="L39" i="3"/>
  <c r="E41" i="3"/>
  <c r="L40" i="3"/>
  <c r="K39" i="3"/>
  <c r="F40" i="3"/>
  <c r="J40" i="3"/>
  <c r="M39" i="3"/>
  <c r="G39" i="3"/>
  <c r="I39" i="3"/>
  <c r="L38" i="3"/>
  <c r="G40" i="3"/>
  <c r="H40" i="3"/>
  <c r="I40" i="3"/>
  <c r="H39" i="3"/>
  <c r="K38" i="3"/>
  <c r="J38" i="3"/>
  <c r="K40" i="3"/>
  <c r="N40" i="3"/>
  <c r="E38" i="3"/>
  <c r="N41" i="3"/>
  <c r="F41" i="3"/>
  <c r="I38" i="3"/>
  <c r="E39" i="3"/>
  <c r="F105" i="3" l="1"/>
  <c r="F56" i="3"/>
  <c r="F57" i="3"/>
  <c r="F54" i="3"/>
  <c r="F55" i="3"/>
  <c r="D32" i="6"/>
  <c r="E32" i="6"/>
  <c r="F32" i="6"/>
  <c r="G32" i="6"/>
  <c r="H32" i="6"/>
  <c r="I32" i="6"/>
  <c r="J32" i="6"/>
  <c r="K32" i="6"/>
  <c r="C32" i="6"/>
  <c r="D31" i="6" l="1"/>
  <c r="E31" i="6"/>
  <c r="F31" i="6"/>
  <c r="G31" i="6"/>
  <c r="H31" i="6"/>
  <c r="I31" i="6"/>
  <c r="J31" i="6"/>
  <c r="K31" i="6"/>
  <c r="C31" i="6"/>
  <c r="K20" i="6"/>
  <c r="K21" i="6"/>
  <c r="K22" i="6"/>
  <c r="K23" i="6"/>
  <c r="K24" i="6"/>
  <c r="K25" i="6"/>
  <c r="K26" i="6"/>
  <c r="K27" i="6"/>
  <c r="K28" i="6"/>
  <c r="K29" i="6"/>
  <c r="K30" i="6"/>
  <c r="K19" i="6"/>
  <c r="J20" i="6"/>
  <c r="J21" i="6"/>
  <c r="J22" i="6"/>
  <c r="J23" i="6"/>
  <c r="J24" i="6"/>
  <c r="J25" i="6"/>
  <c r="J26" i="6"/>
  <c r="J27" i="6"/>
  <c r="J28" i="6"/>
  <c r="J29" i="6"/>
  <c r="J30" i="6"/>
  <c r="J19" i="6"/>
  <c r="I20" i="6"/>
  <c r="I21" i="6"/>
  <c r="I22" i="6"/>
  <c r="I23" i="6"/>
  <c r="I24" i="6"/>
  <c r="I25" i="6"/>
  <c r="I26" i="6"/>
  <c r="I27" i="6"/>
  <c r="I28" i="6"/>
  <c r="I29" i="6"/>
  <c r="I30" i="6"/>
  <c r="I19" i="6"/>
  <c r="H20" i="6"/>
  <c r="H21" i="6"/>
  <c r="H22" i="6"/>
  <c r="H23" i="6"/>
  <c r="H24" i="6"/>
  <c r="H25" i="6"/>
  <c r="H26" i="6"/>
  <c r="H27" i="6"/>
  <c r="H28" i="6"/>
  <c r="H29" i="6"/>
  <c r="H30" i="6"/>
  <c r="H19" i="6"/>
  <c r="G20" i="6"/>
  <c r="G21" i="6"/>
  <c r="G22" i="6"/>
  <c r="G23" i="6"/>
  <c r="G24" i="6"/>
  <c r="G25" i="6"/>
  <c r="G26" i="6"/>
  <c r="G27" i="6"/>
  <c r="G28" i="6"/>
  <c r="G29" i="6"/>
  <c r="G30" i="6"/>
  <c r="G19" i="6"/>
  <c r="F20" i="6"/>
  <c r="F21" i="6"/>
  <c r="F22" i="6"/>
  <c r="F23" i="6"/>
  <c r="F24" i="6"/>
  <c r="F25" i="6"/>
  <c r="F26" i="6"/>
  <c r="F27" i="6"/>
  <c r="F28" i="6"/>
  <c r="F29" i="6"/>
  <c r="F30" i="6"/>
  <c r="F19" i="6"/>
  <c r="E20" i="6"/>
  <c r="E21" i="6"/>
  <c r="E22" i="6"/>
  <c r="E23" i="6"/>
  <c r="E24" i="6"/>
  <c r="E25" i="6"/>
  <c r="E26" i="6"/>
  <c r="E27" i="6"/>
  <c r="E28" i="6"/>
  <c r="E29" i="6"/>
  <c r="E30" i="6"/>
  <c r="E19" i="6"/>
  <c r="D20" i="6"/>
  <c r="D21" i="6"/>
  <c r="D22" i="6"/>
  <c r="D23" i="6"/>
  <c r="D24" i="6"/>
  <c r="D25" i="6"/>
  <c r="D26" i="6"/>
  <c r="D27" i="6"/>
  <c r="D28" i="6"/>
  <c r="D29" i="6"/>
  <c r="D30" i="6"/>
  <c r="D19" i="6"/>
  <c r="C20" i="6"/>
  <c r="C21" i="6"/>
  <c r="C22" i="6"/>
  <c r="C23" i="6"/>
  <c r="C24" i="6"/>
  <c r="C25" i="6"/>
  <c r="C26" i="6"/>
  <c r="C27" i="6"/>
  <c r="C28" i="6"/>
  <c r="C29" i="6"/>
  <c r="C30" i="6"/>
  <c r="C19" i="6"/>
  <c r="C70" i="2" l="1"/>
  <c r="F24" i="9" l="1"/>
  <c r="I37" i="3"/>
  <c r="H37" i="3"/>
  <c r="K37" i="3"/>
  <c r="J37" i="3"/>
  <c r="N37" i="3"/>
  <c r="M37" i="3"/>
  <c r="L37" i="3"/>
  <c r="F37" i="3"/>
  <c r="G37" i="3"/>
  <c r="V21" i="9"/>
  <c r="S22" i="9"/>
  <c r="Y21" i="9"/>
  <c r="V22" i="9"/>
  <c r="G22" i="9"/>
  <c r="P22" i="9"/>
  <c r="AB21" i="9"/>
  <c r="Y22" i="9"/>
  <c r="P21" i="9"/>
  <c r="AE21" i="9"/>
  <c r="AB22" i="9"/>
  <c r="J21" i="9"/>
  <c r="AH21" i="9"/>
  <c r="AE22" i="9"/>
  <c r="M21" i="9"/>
  <c r="J22" i="9"/>
  <c r="AH22" i="9"/>
  <c r="M22" i="9"/>
  <c r="S21" i="9"/>
  <c r="G21" i="9"/>
  <c r="C52" i="2"/>
  <c r="C51" i="2"/>
  <c r="G24" i="9" l="1" a="1"/>
  <c r="G24" i="9" s="1"/>
  <c r="E37" i="3" s="1"/>
  <c r="F53" i="3" s="1"/>
  <c r="J90" i="3"/>
  <c r="K90" i="3"/>
  <c r="F90" i="3"/>
  <c r="M90" i="3"/>
  <c r="S20" i="13" a="1"/>
  <c r="S20" i="13" s="1"/>
  <c r="I88" i="3" s="1"/>
  <c r="P20" i="13" a="1"/>
  <c r="P20" i="13" s="1"/>
  <c r="H88" i="3" s="1"/>
  <c r="AH20" i="13" a="1"/>
  <c r="AH20" i="13" s="1"/>
  <c r="N88" i="3" s="1"/>
  <c r="J20" i="13" a="1"/>
  <c r="J20" i="13" s="1"/>
  <c r="F88" i="3" s="1"/>
  <c r="AB20" i="13" a="1"/>
  <c r="AB20" i="13" s="1"/>
  <c r="L88" i="3" s="1"/>
  <c r="Y20" i="13" a="1"/>
  <c r="Y20" i="13" s="1"/>
  <c r="K88" i="3" s="1"/>
  <c r="V20" i="13" a="1"/>
  <c r="V20" i="13" s="1"/>
  <c r="J88" i="3" s="1"/>
  <c r="M20" i="13" a="1"/>
  <c r="M20" i="13" s="1"/>
  <c r="G88" i="3" s="1"/>
  <c r="AE20" i="13" a="1"/>
  <c r="AE20" i="13" s="1"/>
  <c r="M88" i="3" s="1"/>
  <c r="G20" i="13" a="1"/>
  <c r="G20" i="13" s="1"/>
  <c r="E88" i="3" s="1"/>
  <c r="I90" i="3"/>
  <c r="H90" i="3"/>
  <c r="G90" i="3"/>
  <c r="E90" i="3"/>
  <c r="L90" i="3"/>
  <c r="N90" i="3"/>
  <c r="I36" i="3"/>
  <c r="L36" i="3"/>
  <c r="G36" i="3"/>
  <c r="N36" i="3"/>
  <c r="F36" i="3"/>
  <c r="K36" i="3"/>
  <c r="E36" i="3"/>
  <c r="Y20" i="9" a="1"/>
  <c r="Y20" i="9" s="1"/>
  <c r="AB20" i="9" a="1"/>
  <c r="AB20" i="9" s="1"/>
  <c r="L35" i="3" s="1"/>
  <c r="AE20" i="9" a="1"/>
  <c r="AE20" i="9" s="1"/>
  <c r="M35" i="3" s="1"/>
  <c r="V20" i="9" a="1"/>
  <c r="V20" i="9" s="1"/>
  <c r="J20" i="9" a="1"/>
  <c r="J20" i="9" s="1"/>
  <c r="F35" i="3" s="1"/>
  <c r="AH20" i="9" a="1"/>
  <c r="AH20" i="9" s="1"/>
  <c r="N35" i="3" s="1"/>
  <c r="S20" i="9" a="1"/>
  <c r="S20" i="9" s="1"/>
  <c r="I35" i="3" s="1"/>
  <c r="M20" i="9" a="1"/>
  <c r="M20" i="9" s="1"/>
  <c r="G35" i="3" s="1"/>
  <c r="P20" i="9" a="1"/>
  <c r="P20" i="9" s="1"/>
  <c r="H35" i="3" s="1"/>
  <c r="G20" i="9" a="1"/>
  <c r="G20" i="9" s="1"/>
  <c r="M36" i="3"/>
  <c r="H36" i="3"/>
  <c r="J36" i="3"/>
  <c r="J95" i="3" l="1"/>
  <c r="G95" i="3"/>
  <c r="AH65" i="13"/>
  <c r="G65" i="13"/>
  <c r="P65" i="13"/>
  <c r="K95" i="3"/>
  <c r="J65" i="13"/>
  <c r="AE65" i="13"/>
  <c r="L95" i="3"/>
  <c r="M65" i="13"/>
  <c r="S65" i="13"/>
  <c r="F95" i="3"/>
  <c r="Y65" i="13"/>
  <c r="AB65" i="13"/>
  <c r="N95" i="3"/>
  <c r="F104" i="3"/>
  <c r="E95" i="3"/>
  <c r="H95" i="3"/>
  <c r="V65" i="13"/>
  <c r="F106" i="3"/>
  <c r="M95" i="3"/>
  <c r="I95" i="3"/>
  <c r="N42" i="3"/>
  <c r="F42" i="3"/>
  <c r="L42" i="3"/>
  <c r="I42" i="3"/>
  <c r="AB65" i="9"/>
  <c r="G42" i="3"/>
  <c r="S65" i="9"/>
  <c r="AH65" i="9"/>
  <c r="J35" i="3"/>
  <c r="J42" i="3" s="1"/>
  <c r="V65" i="9"/>
  <c r="E35" i="3"/>
  <c r="G65" i="9"/>
  <c r="H42" i="3"/>
  <c r="K35" i="3"/>
  <c r="K42" i="3" s="1"/>
  <c r="Y65" i="9"/>
  <c r="J65" i="9"/>
  <c r="P65" i="9"/>
  <c r="M42" i="3"/>
  <c r="F52" i="3"/>
  <c r="M65" i="9"/>
  <c r="AE65" i="9"/>
  <c r="AJ65" i="13" l="1"/>
  <c r="F18" i="3" s="1"/>
  <c r="F111" i="3"/>
  <c r="G106" i="3" s="1"/>
  <c r="AJ65" i="9"/>
  <c r="F17" i="3" s="1"/>
  <c r="E42" i="3"/>
  <c r="F51" i="3"/>
  <c r="F58" i="3" s="1"/>
  <c r="G52" i="3" s="1"/>
  <c r="G104" i="3" l="1"/>
  <c r="G109" i="3"/>
  <c r="G107" i="3"/>
  <c r="G110" i="3"/>
  <c r="G108" i="3"/>
  <c r="G105" i="3"/>
  <c r="G51" i="3"/>
  <c r="G56" i="3"/>
  <c r="G55" i="3"/>
  <c r="G57" i="3"/>
  <c r="G54" i="3"/>
  <c r="G5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<sst xmlns="http://schemas.openxmlformats.org/spreadsheetml/2006/main" count="682" uniqueCount="263">
  <si>
    <t>Introduction</t>
  </si>
  <si>
    <t xml:space="preserve">This toolkit was developed as part of phase 2 of the Living Kidney Donor (LKD) project and is part of the step-by-step guide designed to support you in conducting your own pathway analysis. You can read the full guide here: 
The toolkit is for healthcare teams, managers, and staff to assess the impact of changes to their LKD assessment pathway. It provides tools to measure both the environmental impact (carbon footprint) and the social impact (staff time). 
</t>
  </si>
  <si>
    <t>Tools included in the toolkit:</t>
  </si>
  <si>
    <r>
      <rPr>
        <b/>
        <sz val="11"/>
        <color theme="1"/>
        <rFont val="Aptos Narrow"/>
        <family val="2"/>
        <scheme val="minor"/>
      </rPr>
      <t>1. Carbon calculator:</t>
    </r>
    <r>
      <rPr>
        <sz val="11"/>
        <color theme="1"/>
        <rFont val="Aptos Narrow"/>
        <family val="2"/>
        <scheme val="minor"/>
      </rPr>
      <t xml:space="preserve"> use this tool to estimate the carbon footprint of your current and revised Living Kidney Donor (LKD) assessment pathway to understand impact, carbon hotpsots and potential savings.</t>
    </r>
  </si>
  <si>
    <r>
      <t>3. Staff time:</t>
    </r>
    <r>
      <rPr>
        <sz val="11"/>
        <color theme="1"/>
        <rFont val="Aptos Narrow"/>
        <family val="2"/>
        <scheme val="minor"/>
      </rPr>
      <t xml:space="preserve"> use this tool to estimate the time staff spend per contact and per donor assessment pathway</t>
    </r>
  </si>
  <si>
    <t>Scroll down to find the relevate 'how to' guides for each tool.</t>
  </si>
  <si>
    <t>Tool 1: Carbon Calculator</t>
  </si>
  <si>
    <t>Quick guide to using this calculator to estimate the carbon footprint of your current and revised Living Kidney Donor (LKD) assessment pathway for a 'typical' donor. Then, compare the results to assess the impact of any changes.</t>
  </si>
  <si>
    <t>1. Estimate your current LKD assessment pathway carbon footprint:</t>
  </si>
  <si>
    <t>Go to the 'Carbon calculator_current LKD pathway' tab</t>
  </si>
  <si>
    <t>(Click here to jump straight to tab)</t>
  </si>
  <si>
    <t>2. Enter activity data:</t>
  </si>
  <si>
    <t>For each contact, input activity data into the white boxes only.</t>
  </si>
  <si>
    <t>Contact 1 should represent the initial interaction with the potential donor, and the last contact corresponds to the pre-operative appointment.</t>
  </si>
  <si>
    <t>See below table for data requirements:</t>
  </si>
  <si>
    <t>Activity included in calculator</t>
  </si>
  <si>
    <t>Data required</t>
  </si>
  <si>
    <t>Virtual appointment</t>
  </si>
  <si>
    <t xml:space="preserve">Use the dropdown box to choose the appropriate option:
   For face-too-face (F2F) contacts: select 'not a virtual appointment'
   For virtual appointments: choose the device and enter the appointment length (in minutes) </t>
  </si>
  <si>
    <t>F2F consultation</t>
  </si>
  <si>
    <t>For face-to-face (F2F) contacts: enter the time the donor spends in the clinic and/or scan room
For virtual contacts: leave this field blank</t>
  </si>
  <si>
    <t>Donor travel</t>
  </si>
  <si>
    <r>
      <rPr>
        <b/>
        <sz val="11"/>
        <color theme="1"/>
        <rFont val="Aptos Narrow"/>
        <family val="2"/>
        <scheme val="minor"/>
      </rPr>
      <t>Donor travel is the largest contributor to the LKD assesment pathway carbon footprint.</t>
    </r>
    <r>
      <rPr>
        <sz val="11"/>
        <color theme="1"/>
        <rFont val="Aptos Narrow"/>
        <family val="2"/>
        <scheme val="minor"/>
      </rPr>
      <t xml:space="preserve">
    Where possible, collect data on the average distance donors travel to each contact location and fill in section 2b. You can estimate this by   sampling patient postcodes and calculating the distance to the contact location. Entering location-specific donor travel data in Section 2b will provide more accurate carbon calculations.
    If collecting specific donor travel data isn’t possible, use the ‘Default Donor Travel’ option to select the contact location
</t>
    </r>
  </si>
  <si>
    <t xml:space="preserve">Staff commuting </t>
  </si>
  <si>
    <t>Select the staff member the donor would see at each contact, and enter the average number of donors or patients that staff member sees per day.</t>
  </si>
  <si>
    <t>Diagnostic, blood and swab tests</t>
  </si>
  <si>
    <t>Enter the number of each diagnostic, blood and swab tests performed at each contact.</t>
  </si>
  <si>
    <t>3. Review your carbon footprint results:</t>
  </si>
  <si>
    <t>Once all data is entered, review your current LKD assessment pathway carbon footprint in 'calculator_summary' tab.</t>
  </si>
  <si>
    <t>4. Implement and measure changes:</t>
  </si>
  <si>
    <t>Use pathway, carbon impact information, caseload data, information from stakeholders and lived experience members to consider potential changes to your pathway e.g. condensing appoinments, moving appiontments closer to donors home, F2F to virtual</t>
  </si>
  <si>
    <t xml:space="preserve">Go to the 'carbon calculator_revised LKD' tab and enter the data for your revised pathway </t>
  </si>
  <si>
    <t>Review the impact of your changes in the 'carbon calculator_results' tab</t>
  </si>
  <si>
    <t xml:space="preserve">Tool 2: Staff time </t>
  </si>
  <si>
    <t xml:space="preserve">Quick guide to using this tool to estimate the time staff spend per donor at each contact in both your current and revised LKD assessment pathway. Then, compare the results to assess the impact of any changes. </t>
  </si>
  <si>
    <t>1. Enter the total time staff spend on each contact for 'typical' donor for both your current and revised LKD assessment pathway:</t>
  </si>
  <si>
    <t>Go to tab 'staff time'</t>
  </si>
  <si>
    <t>2. Review summary box in tab to understand the impact of potential changes</t>
  </si>
  <si>
    <t>Calculator for estimating the carbon footprint of your current Living Kidney Donor (LKD) assessment pathway</t>
  </si>
  <si>
    <r>
      <rPr>
        <b/>
        <sz val="14"/>
        <color theme="9" tint="-0.249977111117893"/>
        <rFont val="Calibri"/>
        <family val="2"/>
      </rPr>
      <t>Step 1</t>
    </r>
    <r>
      <rPr>
        <sz val="14"/>
        <color theme="1"/>
        <rFont val="Calibri"/>
        <family val="2"/>
      </rPr>
      <t xml:space="preserve">: Read full instructions on the 'how to' tab </t>
    </r>
  </si>
  <si>
    <r>
      <rPr>
        <b/>
        <sz val="14"/>
        <color theme="9" tint="-0.249977111117893"/>
        <rFont val="Calibri"/>
        <family val="2"/>
      </rPr>
      <t xml:space="preserve">Step 2: </t>
    </r>
    <r>
      <rPr>
        <sz val="14"/>
        <color theme="1"/>
        <rFont val="Calibri"/>
        <family val="2"/>
      </rPr>
      <t xml:space="preserve">For each contact, fill in activity data in white boxes only. Contact 1 is the initial contact with the donor, the last contact is the preoperative appointment. </t>
    </r>
  </si>
  <si>
    <r>
      <rPr>
        <b/>
        <sz val="14"/>
        <color theme="9" tint="-0.249977111117893"/>
        <rFont val="Calibri"/>
        <family val="2"/>
      </rPr>
      <t xml:space="preserve">Step 3: </t>
    </r>
    <r>
      <rPr>
        <sz val="14"/>
        <color theme="1"/>
        <rFont val="Calibri"/>
        <family val="2"/>
      </rPr>
      <t xml:space="preserve">For travel data fill in section 2a if you don't have any location specifc donor travel data </t>
    </r>
    <r>
      <rPr>
        <b/>
        <u/>
        <sz val="14"/>
        <color theme="1"/>
        <rFont val="Calibri"/>
        <family val="2"/>
      </rPr>
      <t>or</t>
    </r>
    <r>
      <rPr>
        <sz val="14"/>
        <color theme="1"/>
        <rFont val="Calibri"/>
        <family val="2"/>
      </rPr>
      <t xml:space="preserve"> fill in section 2b if you have location specific donor travel data</t>
    </r>
  </si>
  <si>
    <r>
      <rPr>
        <b/>
        <sz val="14"/>
        <color theme="9" tint="-0.249977111117893"/>
        <rFont val="Calibri"/>
        <family val="2"/>
      </rPr>
      <t>Step 4:</t>
    </r>
    <r>
      <rPr>
        <sz val="14"/>
        <color theme="1"/>
        <rFont val="Calibri"/>
        <family val="2"/>
      </rPr>
      <t xml:space="preserve"> Review 'summary' tab to see carbon footprint results</t>
    </r>
  </si>
  <si>
    <t xml:space="preserve">General site information </t>
  </si>
  <si>
    <t>Size of clinic room (m2)</t>
  </si>
  <si>
    <t>Size of scan room (m2)</t>
  </si>
  <si>
    <t>Contact 1</t>
  </si>
  <si>
    <t>Contact 2</t>
  </si>
  <si>
    <t>Contact 3</t>
  </si>
  <si>
    <t>Contact 4</t>
  </si>
  <si>
    <t>Contact 5</t>
  </si>
  <si>
    <t>Contact 6</t>
  </si>
  <si>
    <t>Contact 7</t>
  </si>
  <si>
    <t>Contact 8</t>
  </si>
  <si>
    <t>Contact 9</t>
  </si>
  <si>
    <t>Contact 10</t>
  </si>
  <si>
    <t xml:space="preserve">Activity </t>
  </si>
  <si>
    <t>GHG emissions per activity (kgCO2e)</t>
  </si>
  <si>
    <r>
      <rPr>
        <b/>
        <sz val="12"/>
        <rFont val="Calibri"/>
        <family val="2"/>
      </rPr>
      <t>1a: Virtual consultation</t>
    </r>
    <r>
      <rPr>
        <i/>
        <sz val="12"/>
        <rFont val="Calibri"/>
        <family val="2"/>
      </rPr>
      <t xml:space="preserve">
   For F2F contacts: select 'not a virtual appointment'
   For virtual appointments: choose the device and enter the appointment length (in minutes) </t>
    </r>
  </si>
  <si>
    <t>Device used</t>
  </si>
  <si>
    <t>Select device</t>
  </si>
  <si>
    <t>Length of call (minutes)</t>
  </si>
  <si>
    <r>
      <t xml:space="preserve">1b: F2F consultation (energy &amp; water)
</t>
    </r>
    <r>
      <rPr>
        <i/>
        <sz val="12"/>
        <rFont val="Calibri"/>
        <family val="2"/>
      </rPr>
      <t>For face-to-face (F2F) contacts: enter the time the donor spends in the clinic and/or scan room.
For virtual contacts: leave this field blank.</t>
    </r>
  </si>
  <si>
    <t>Time spent in clinic room (minutes)</t>
  </si>
  <si>
    <t>Time spent in scan room (minutes)</t>
  </si>
  <si>
    <r>
      <t xml:space="preserve">2a: Donor travel - defult data
</t>
    </r>
    <r>
      <rPr>
        <i/>
        <sz val="12"/>
        <rFont val="Calibri"/>
        <family val="2"/>
      </rPr>
      <t xml:space="preserve">Fill in if location specific donor travel data </t>
    </r>
    <r>
      <rPr>
        <i/>
        <u/>
        <sz val="12"/>
        <rFont val="Calibri"/>
        <family val="2"/>
      </rPr>
      <t>is not</t>
    </r>
    <r>
      <rPr>
        <i/>
        <sz val="12"/>
        <rFont val="Calibri"/>
        <family val="2"/>
      </rPr>
      <t xml:space="preserve"> available</t>
    </r>
  </si>
  <si>
    <t>Location of contact</t>
  </si>
  <si>
    <t>Select location of contact</t>
  </si>
  <si>
    <t xml:space="preserve">Average one way donor travel miles per contact </t>
  </si>
  <si>
    <r>
      <t xml:space="preserve">2b: Donor travel - location specific data
</t>
    </r>
    <r>
      <rPr>
        <i/>
        <sz val="12"/>
        <rFont val="Calibri"/>
        <family val="2"/>
      </rPr>
      <t xml:space="preserve">Fill in if location specific donor travel data </t>
    </r>
    <r>
      <rPr>
        <i/>
        <u/>
        <sz val="12"/>
        <rFont val="Calibri"/>
        <family val="2"/>
      </rPr>
      <t>is</t>
    </r>
    <r>
      <rPr>
        <i/>
        <sz val="12"/>
        <rFont val="Calibri"/>
        <family val="2"/>
      </rPr>
      <t xml:space="preserve"> available</t>
    </r>
  </si>
  <si>
    <t xml:space="preserve">Insert name </t>
  </si>
  <si>
    <t>Average one way donor travel miles per contact</t>
  </si>
  <si>
    <t>GHG emission factor per mile</t>
  </si>
  <si>
    <r>
      <t xml:space="preserve">3a: Staff commuting
</t>
    </r>
    <r>
      <rPr>
        <i/>
        <sz val="12"/>
        <rFont val="Calibri"/>
        <family val="2"/>
      </rPr>
      <t>Based on data not location specific. Select the staff member the donor would see at each contact, and enter the average number of donors or patients that staff member sees per day.</t>
    </r>
  </si>
  <si>
    <t xml:space="preserve">Staff member 1 </t>
  </si>
  <si>
    <t>Pathway coordinator</t>
  </si>
  <si>
    <t>Select staff member</t>
  </si>
  <si>
    <t>Number of patients staff member sees in a typical day</t>
  </si>
  <si>
    <t xml:space="preserve">Staff member 2 </t>
  </si>
  <si>
    <t>Staff member 3 at contact</t>
  </si>
  <si>
    <r>
      <t xml:space="preserve">4: Diagnostic, blood, urine and swab tests 
</t>
    </r>
    <r>
      <rPr>
        <sz val="12"/>
        <rFont val="Calibri"/>
        <family val="2"/>
      </rPr>
      <t>Enter the number of each diagnostic, blood and swab tests performed at each contact.</t>
    </r>
  </si>
  <si>
    <t>Number perfomed at contact 1</t>
  </si>
  <si>
    <t>Number perfomed at contact 2</t>
  </si>
  <si>
    <t>Number perfomed at contact 3</t>
  </si>
  <si>
    <t>Number perfomed at contact 4</t>
  </si>
  <si>
    <t>Number perfomed at contact 5</t>
  </si>
  <si>
    <t>Number perfomed at contact 6</t>
  </si>
  <si>
    <t>Number perfomed at contact 7</t>
  </si>
  <si>
    <t>Number perfomed at contact 8</t>
  </si>
  <si>
    <t>Number perfomed at contact 9</t>
  </si>
  <si>
    <t>Number perfomed at contact 10</t>
  </si>
  <si>
    <t>Diagnostics</t>
  </si>
  <si>
    <t>Blood pressure</t>
  </si>
  <si>
    <t>Chest x-ray</t>
  </si>
  <si>
    <t>ECG</t>
  </si>
  <si>
    <t>Ultrasound</t>
  </si>
  <si>
    <t>CT Aniography</t>
  </si>
  <si>
    <t>Measured GFR</t>
  </si>
  <si>
    <t>Split function</t>
  </si>
  <si>
    <t>Blood tests</t>
  </si>
  <si>
    <t xml:space="preserve">Phlebotomy </t>
  </si>
  <si>
    <t>ABO blood group</t>
  </si>
  <si>
    <t>HLA typing</t>
  </si>
  <si>
    <t>Creatine</t>
  </si>
  <si>
    <t>Urea</t>
  </si>
  <si>
    <t>Electrolytes</t>
  </si>
  <si>
    <t>Calcium</t>
  </si>
  <si>
    <t>Phosphate</t>
  </si>
  <si>
    <t>Albumin</t>
  </si>
  <si>
    <t>ALP</t>
  </si>
  <si>
    <t>APTT</t>
  </si>
  <si>
    <t>INR</t>
  </si>
  <si>
    <t>Blood test - other</t>
  </si>
  <si>
    <t>Flow cross match</t>
  </si>
  <si>
    <t>OGTT</t>
  </si>
  <si>
    <t>Fasting glucose</t>
  </si>
  <si>
    <t>PSA</t>
  </si>
  <si>
    <t>Urine tests</t>
  </si>
  <si>
    <t>Urinanalysis (microbiology &amp; leucocytes)</t>
  </si>
  <si>
    <t>Urine ACR</t>
  </si>
  <si>
    <t>Other</t>
  </si>
  <si>
    <t>MRSA</t>
  </si>
  <si>
    <t>Total</t>
  </si>
  <si>
    <t>Calculator for estimating the carbon footprint of your revised Living Kidney Donor (LKD) assessment pathway</t>
  </si>
  <si>
    <t xml:space="preserve">Carbon calculator results </t>
  </si>
  <si>
    <t>Summary</t>
  </si>
  <si>
    <t>GHG emissions (kgCO2e)</t>
  </si>
  <si>
    <t>Per donor</t>
  </si>
  <si>
    <t>Per Year</t>
  </si>
  <si>
    <t>Current LKD assessment pathway</t>
  </si>
  <si>
    <t>Revised LKD assessment pathway</t>
  </si>
  <si>
    <t>GHG emission savings</t>
  </si>
  <si>
    <t>Current LKD assessment pathway GHG emissions</t>
  </si>
  <si>
    <t>Table 1: GHG emissions per contact</t>
  </si>
  <si>
    <t>Virtual consultation</t>
  </si>
  <si>
    <t>F2F consultation (energy &amp; water)</t>
  </si>
  <si>
    <t>Staff commuting</t>
  </si>
  <si>
    <t>Blood &amp; swab tests</t>
  </si>
  <si>
    <t xml:space="preserve">Urine tests </t>
  </si>
  <si>
    <t xml:space="preserve">Table 2:  carbon hotpsots </t>
  </si>
  <si>
    <t>GHG emissions per donor (kgCO2e)</t>
  </si>
  <si>
    <t>Contribution (%)</t>
  </si>
  <si>
    <t xml:space="preserve">Virtual consulation </t>
  </si>
  <si>
    <t>Staff time tool</t>
  </si>
  <si>
    <t xml:space="preserve"> Tool to estimate the time staff spend per donor at each contact in both your current and revised LKD assessment pathway. Then, compare the results to assess the impact of any changes. </t>
  </si>
  <si>
    <t>Step 1: Enter average appointment time and total staff time into current and revised LKD assessment pathway</t>
  </si>
  <si>
    <t>Step 2: Review the impat of your changes in the summary box</t>
  </si>
  <si>
    <t xml:space="preserve">Number of staff involved </t>
  </si>
  <si>
    <t>Average length of contact (minutes)</t>
  </si>
  <si>
    <t>Staff time in total (minutes)</t>
  </si>
  <si>
    <t xml:space="preserve">Revised LKD assessment pathway </t>
  </si>
  <si>
    <t>Staff time per donor</t>
  </si>
  <si>
    <t>Staff time per Year</t>
  </si>
  <si>
    <t>Staff time savings</t>
  </si>
  <si>
    <t xml:space="preserve">Table 1: Diagnostics GHG emission factors </t>
  </si>
  <si>
    <t>Diagnostic</t>
  </si>
  <si>
    <t>GHG emissions per diagnostic (kgCO2e)</t>
  </si>
  <si>
    <t>Assumptions</t>
  </si>
  <si>
    <t>Source</t>
  </si>
  <si>
    <t>Reusable blood pressure cuff that lasts for 3 years and used 20 times per day. Includes 1/4 of an alcohol wipe. Includes a disinfection in an enzyme bath every 5 days.</t>
  </si>
  <si>
    <t>Environmental and economic comparison of reusable and disposable blood pressure cuffs in multiple clinical settings - ScienceDirect</t>
  </si>
  <si>
    <t>Emission factor  includes consumbales and electricity and taken from an Australian study.  To reflect the carbon intensity of the UK electricity grid Electricity consumption per scan was converted into carbon using electricity factor from BEIS 2024. Consumables include 2 gloves, alcohol wipe, cotton sheet and cotton pillow case.</t>
  </si>
  <si>
    <t>The carbon footprint of hospital diagnostic imaging in Australia - PubMed</t>
  </si>
  <si>
    <t xml:space="preserve">Emission factor incudes 10 disposable Ambu electrodesand a clinell wipe. Electricity consumption was excluded.  Emission factor was estimated using a bottom-up approach and includes raw materials, packaging and transport. Weights and materials taken from a CSH KitNewCare project and emission factors taken from 2024 BEIS/ICE database. </t>
  </si>
  <si>
    <t>CSH project</t>
  </si>
  <si>
    <t>Ultra sound</t>
  </si>
  <si>
    <t xml:space="preserve">Emission factor  includes consumbales and electricity and taken from an Australian study. It was assumed that the emission facor for an ultra sound from this paper would be similar to that of a kidney ultra sound. To reflect the carbon intensity of the UK electricity grid Electricity consumption per scan was converted into carbon using electricity factor from BEIS 2024. Consumables include 2 gloves, Gel (14% propylene gycol) and tissue paper. </t>
  </si>
  <si>
    <t>Emission factor  includes consumbales and electricity and taken from an Australian study. It was assumed that the emission facor for a regular CT scan would be similar to that of a CT aniography.To reflect the carbon intensity of the UK electricity grid Electricity consumption per scan was converted into carbon using electricity factor from BEIS 2024. Consumables included in emission factor: 8 gloves, alcohol wipe, slide sheet, cotton sheet, cotton pillowcase, 10ml syringe, 23G needle, Alcohol swab, Contrast (270 mg/kg, 75kg patient).</t>
  </si>
  <si>
    <t xml:space="preserve">Table 2: Blood test GHG emission factors </t>
  </si>
  <si>
    <t>Activity</t>
  </si>
  <si>
    <t>Sources</t>
  </si>
  <si>
    <t>Phlebotomy</t>
  </si>
  <si>
    <t>Emission factor taken from a Canadian study, electricity factors not adjusted to reflect UK electricity grid due to data unavailability. Consumables included in emission factor: needle, latex free tourniquet, vacutainer single use, sterile wipe, gauze, micropore tape, plastic bag, gloves, laboratory requisition paper, food tray.</t>
  </si>
  <si>
    <t>Patient, hospital and environmental costs of unnecessary bloodwork: capturing the triple bottom line of inappropriate care in general surgery patients</t>
  </si>
  <si>
    <t xml:space="preserve">Electrolytes </t>
  </si>
  <si>
    <t>Sodium, potassium, chloride and magnesium</t>
  </si>
  <si>
    <t xml:space="preserve">Fasting glucose </t>
  </si>
  <si>
    <t>Table 3: Nasal swab tests GHG emission factors</t>
  </si>
  <si>
    <t xml:space="preserve">Assumptions </t>
  </si>
  <si>
    <t xml:space="preserve">Emission factor includes a swab with container and energy consumption of bacteria culture test with chromogenic medium. GHG emissions of medium excluded. </t>
  </si>
  <si>
    <t xml:space="preserve">Table 4: Urine tests GHG emission factors </t>
  </si>
  <si>
    <t>Emission factor includes test for both microbiology and leucocytes. Fcator includes swabs, pneumatic tube system electricity, sample jar, test electricity, test consumables, CO2e, and compressed air. Emission factor taken from an Australian study. To reflect the carbon intensity of the UK electricity grid Electricity consumption per scan was converted into carbon using electricity factor from BEIS 2024.</t>
  </si>
  <si>
    <t>The carbon footprint of pathology testing</t>
  </si>
  <si>
    <t xml:space="preserve">Emission factor only includes GHG emissions associated with energy use of spectrophotometre. Assuming 3.67 minutes and the machine energy usage is the same as in Canadian paper (6.5 kW). </t>
  </si>
  <si>
    <t>Table 5: Virtual Consultation</t>
  </si>
  <si>
    <t>GHG emissions per minute of activity (kgCO2e)</t>
  </si>
  <si>
    <t>Not a virtual contact</t>
  </si>
  <si>
    <t>Telephone consultation</t>
  </si>
  <si>
    <t>Emission factor taken from GreenerNHS 'buisiness case carbon impact tooling V3.0'. Emission factor for a 31 minute  outpatient telephone consultation (0.1 kgCO2e) and adjusted to estimate per minute emissions.</t>
  </si>
  <si>
    <t>Video consultation</t>
  </si>
  <si>
    <t>Emission factor taken from GreenerNHS 'buisiness case carbon impact tooling V3.0'. Emission factor for a 31 minute  outpatient video consultation (0.06 kgCO2e) and adjusted to estimate per minute emissions.</t>
  </si>
  <si>
    <t>Table 6: Building energy consumption</t>
  </si>
  <si>
    <t>Energy consumption (kWh/m2/year)</t>
  </si>
  <si>
    <t>GHG emissions (kgCO2e/m2/minute)</t>
  </si>
  <si>
    <t>Column1</t>
  </si>
  <si>
    <t xml:space="preserve">Electricity </t>
  </si>
  <si>
    <t xml:space="preserve">Electricity consumption (kWh/m2/year) taken as an average of general acute hospital and teaching/specialist hospital taken from CIBSE energy benchmarking dashboard. Electricity consumption multipled by emission factor for UK National grid taken from 2024 BEIS database. Electricity GHG emission assumes that 100% of electricity is sourced from National Grid and does not take into account any renewable energy sources (solar panels etc.) or Combined Heat and Power (CHP) units that a hospital might have. It is </t>
  </si>
  <si>
    <t xml:space="preserve">Gas </t>
  </si>
  <si>
    <t>Gas consumption (kWh/m2/year) taken as an average of general acute hospital and teaching/specialist hospital taken from CIBSE energy benchmarking dashboard. Gas consumption multipled by emission factor for UK Gas taken from 2024 BEIS database. Gas GHG emission assumes that 100% of electricity is sourced from National Grid and does not take into account any renewable energy sources that a hospital might have.</t>
  </si>
  <si>
    <t>Water</t>
  </si>
  <si>
    <t>n/a</t>
  </si>
  <si>
    <t>Average water GHG emissions taken from the three pilot sites of LKD phase 1. Assumed water is used 365 days per year for 12 hours per day.</t>
  </si>
  <si>
    <t>Unit</t>
  </si>
  <si>
    <t>kgCO2e per unit</t>
  </si>
  <si>
    <t>UK Electricity Grid</t>
  </si>
  <si>
    <t>kWh</t>
  </si>
  <si>
    <t xml:space="preserve">Emission factor taken from 2024 BEIS database and includes emissions associated with electricity generated, transmission and distribution and well-to-tank. </t>
  </si>
  <si>
    <t xml:space="preserve">UK Natural gas </t>
  </si>
  <si>
    <t xml:space="preserve">Emission factor for natural gas (gross CV) taken from 2024 BEIS database and includes emissions associated with gas production and well-to-tank. </t>
  </si>
  <si>
    <t>m3</t>
  </si>
  <si>
    <t xml:space="preserve">Emission factor for UK water and includes emission associated with supply and treatment. It's assumed that 80% of water consumed will be treated. </t>
  </si>
  <si>
    <t>Table 9: Patient travel distance</t>
  </si>
  <si>
    <t>Location</t>
  </si>
  <si>
    <t>Average patient distance (one-way)</t>
  </si>
  <si>
    <t>Regional hospital</t>
  </si>
  <si>
    <t>HOTT</t>
  </si>
  <si>
    <t>Local hospital</t>
  </si>
  <si>
    <t>Half of HOTT</t>
  </si>
  <si>
    <t>GP surgery</t>
  </si>
  <si>
    <t>Table 10: staff commuting</t>
  </si>
  <si>
    <t>Average daily staff commute (miles per person)</t>
  </si>
  <si>
    <t>Main mode</t>
  </si>
  <si>
    <t>&lt;1</t>
  </si>
  <si>
    <t>1-1.999</t>
  </si>
  <si>
    <t>2-4.999</t>
  </si>
  <si>
    <t>5-9.999</t>
  </si>
  <si>
    <t>10-24.999</t>
  </si>
  <si>
    <t>25-49.999</t>
  </si>
  <si>
    <t>50-99.999</t>
  </si>
  <si>
    <t>&gt;=100</t>
  </si>
  <si>
    <t>All lengths</t>
  </si>
  <si>
    <t>Walk</t>
  </si>
  <si>
    <t>Cycle</t>
  </si>
  <si>
    <t>Car</t>
  </si>
  <si>
    <t>Motorbike</t>
  </si>
  <si>
    <t>Other private transport</t>
  </si>
  <si>
    <t>Local bus, London</t>
  </si>
  <si>
    <t>Local bus, not London</t>
  </si>
  <si>
    <t>Coach</t>
  </si>
  <si>
    <t>London Underground</t>
  </si>
  <si>
    <t>National rail</t>
  </si>
  <si>
    <t>Taxi</t>
  </si>
  <si>
    <t>Lightrail</t>
  </si>
  <si>
    <t>All modes</t>
  </si>
  <si>
    <t>Emission Factor (kgCO2e/mile)</t>
  </si>
  <si>
    <t>Car (unknown fuel)</t>
  </si>
  <si>
    <t>Agregated Emission Factor (kgCO2e/mile)</t>
  </si>
  <si>
    <t>Staff member</t>
  </si>
  <si>
    <t>Nurse</t>
  </si>
  <si>
    <t>Radiographer</t>
  </si>
  <si>
    <t>Click here to jump straight to tab</t>
  </si>
  <si>
    <r>
      <t xml:space="preserve">2a: Donor travel - default data
</t>
    </r>
    <r>
      <rPr>
        <i/>
        <sz val="12"/>
        <rFont val="Calibri"/>
        <family val="2"/>
      </rPr>
      <t xml:space="preserve">Fill in if location specific donor travel data </t>
    </r>
    <r>
      <rPr>
        <i/>
        <u/>
        <sz val="12"/>
        <rFont val="Calibri"/>
        <family val="2"/>
      </rPr>
      <t>is not</t>
    </r>
    <r>
      <rPr>
        <i/>
        <sz val="12"/>
        <rFont val="Calibri"/>
        <family val="2"/>
      </rPr>
      <t xml:space="preserve"> available</t>
    </r>
  </si>
  <si>
    <t xml:space="preserve">No emission facor available yet. Speadsheet will be updated once a factor becomes available. </t>
  </si>
  <si>
    <t>No specific emission factor available for measured GFR, instead and emission factor for MRI scan was used.</t>
  </si>
  <si>
    <t xml:space="preserve">No specific emission factor available. Carbon footprint of an average blood vial and average blood test used as approximation. </t>
  </si>
  <si>
    <t xml:space="preserve">2 x blood vials, 2 x phlebotomy and a sweet drink included. </t>
  </si>
  <si>
    <t xml:space="preserve">No specific emission factor available. Carbon footprint of an average blood via and phlebomoty used. </t>
  </si>
  <si>
    <t xml:space="preserve">No specific emission factors avaiable. 2 x blood vials and 1 x average test included. </t>
  </si>
  <si>
    <t>Blood virology</t>
  </si>
  <si>
    <t>Test processing taken from Canadian paper, assumed processing for one virus would be the same as a 'total protein' test. Common viruses tested for: Screening for viruses and other infections: includes - Hep B, C, HIV, HTLV1 and 2 (if appropriate), Cytomegalovirus, EBV, Toxoplasma, Syphillis, Varicella Zoster Virus</t>
  </si>
  <si>
    <t xml:space="preserve">Table 8: General </t>
  </si>
  <si>
    <t>Revised LKD assessment pathway GHG emissions</t>
  </si>
  <si>
    <t xml:space="preserve">Sustainable Healthcare Coalition Travel module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</si>
</sst>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00000"/>
    <numFmt numFmtId="166" formatCode="0.0"/>
  </numFmts>
  <fonts count="44" x14ac:knownFonts="1">
    <font>
      <sz val="11"/>
      <color theme="1"/>
      <name val="Aptos Narrow"/>
      <family val="2"/>
      <scheme val="minor"/>
    </font>
    <font>
      <u/>
      <sz val="11"/>
      <color theme="10"/>
      <name val="Aptos Narrow"/>
      <family val="2"/>
      <scheme val="minor"/>
    </font>
    <font>
      <i/>
      <sz val="9"/>
      <color theme="1"/>
      <name val="Aptos Narrow"/>
      <family val="2"/>
      <scheme val="minor"/>
    </font>
    <font>
      <i/>
      <u/>
      <sz val="9"/>
      <color theme="10"/>
      <name val="Aptos Narrow"/>
      <family val="2"/>
      <scheme val="minor"/>
    </font>
    <font>
      <b/>
      <u/>
      <sz val="11"/>
      <color theme="1"/>
      <name val="Aptos Narrow"/>
      <family val="2"/>
      <scheme val="minor"/>
    </font>
    <font>
      <sz val="11"/>
      <color theme="1"/>
      <name val="Aptos Narrow"/>
      <family val="2"/>
      <scheme val="minor"/>
    </font>
    <font>
      <sz val="9"/>
      <color theme="1"/>
      <name val="Aptos Narrow"/>
      <family val="2"/>
      <scheme val="minor"/>
    </font>
    <font>
      <sz val="8"/>
      <name val="Aptos Narrow"/>
      <family val="2"/>
      <scheme val="minor"/>
    </font>
    <font>
      <sz val="12"/>
      <color theme="1"/>
      <name val="Aptos Narrow"/>
      <family val="2"/>
      <scheme val="minor"/>
    </font>
    <font>
      <b/>
      <sz val="12"/>
      <color theme="0"/>
      <name val="Calibri"/>
      <family val="2"/>
    </font>
    <font>
      <sz val="12"/>
      <color theme="1"/>
      <name val="Calibri"/>
      <family val="2"/>
    </font>
    <font>
      <b/>
      <sz val="12"/>
      <color theme="1"/>
      <name val="Calibri"/>
      <family val="2"/>
    </font>
    <font>
      <b/>
      <sz val="12"/>
      <name val="Calibri"/>
      <family val="2"/>
    </font>
    <font>
      <i/>
      <sz val="12"/>
      <name val="Calibri"/>
      <family val="2"/>
    </font>
    <font>
      <i/>
      <sz val="12"/>
      <color theme="1"/>
      <name val="Calibri"/>
      <family val="2"/>
    </font>
    <font>
      <i/>
      <u/>
      <sz val="12"/>
      <name val="Calibri"/>
      <family val="2"/>
    </font>
    <font>
      <sz val="12"/>
      <name val="Calibri"/>
      <family val="2"/>
    </font>
    <font>
      <b/>
      <sz val="13"/>
      <color theme="0"/>
      <name val="Calibri"/>
      <family val="2"/>
    </font>
    <font>
      <sz val="16"/>
      <color theme="1"/>
      <name val="Calibri"/>
      <family val="2"/>
    </font>
    <font>
      <b/>
      <u/>
      <sz val="12"/>
      <color theme="1"/>
      <name val="Aptos Narrow"/>
      <family val="2"/>
      <scheme val="minor"/>
    </font>
    <font>
      <b/>
      <sz val="11"/>
      <color theme="1"/>
      <name val="Aptos Narrow"/>
      <family val="2"/>
      <scheme val="minor"/>
    </font>
    <font>
      <sz val="14"/>
      <color theme="1"/>
      <name val="Calibri"/>
      <family val="2"/>
    </font>
    <font>
      <b/>
      <sz val="16"/>
      <color theme="1"/>
      <name val="Calibri"/>
      <family val="2"/>
    </font>
    <font>
      <u/>
      <sz val="18"/>
      <color theme="1"/>
      <name val="Calibri"/>
      <family val="2"/>
    </font>
    <font>
      <b/>
      <u/>
      <sz val="14"/>
      <color theme="1"/>
      <name val="Calibri"/>
      <family val="2"/>
    </font>
    <font>
      <b/>
      <sz val="14"/>
      <color theme="9" tint="-0.249977111117893"/>
      <name val="Calibri"/>
      <family val="2"/>
    </font>
    <font>
      <i/>
      <sz val="11"/>
      <color theme="1"/>
      <name val="Aptos Narrow"/>
      <family val="2"/>
      <scheme val="minor"/>
    </font>
    <font>
      <b/>
      <u/>
      <sz val="14"/>
      <color theme="1"/>
      <name val="Aptos Narrow"/>
      <family val="2"/>
      <scheme val="minor"/>
    </font>
    <font>
      <sz val="14"/>
      <color theme="1"/>
      <name val="Aptos Narrow"/>
      <family val="2"/>
      <scheme val="minor"/>
    </font>
    <font>
      <u/>
      <sz val="17"/>
      <color theme="1"/>
      <name val="Calibri"/>
      <family val="2"/>
    </font>
    <font>
      <b/>
      <u/>
      <sz val="18"/>
      <color theme="1"/>
      <name val="Aptos Narrow"/>
      <family val="2"/>
      <scheme val="minor"/>
    </font>
    <font>
      <sz val="22"/>
      <color theme="1"/>
      <name val="Aptos Narrow"/>
      <family val="2"/>
      <scheme val="minor"/>
    </font>
    <font>
      <b/>
      <sz val="22"/>
      <color theme="1"/>
      <name val="Calibri"/>
      <family val="2"/>
    </font>
    <font>
      <b/>
      <u/>
      <sz val="22"/>
      <color theme="1"/>
      <name val="Calibri"/>
      <family val="2"/>
    </font>
    <font>
      <sz val="22"/>
      <color theme="1"/>
      <name val="Calibri"/>
      <family val="2"/>
    </font>
    <font>
      <b/>
      <i/>
      <sz val="22"/>
      <color theme="1"/>
      <name val="Calibri"/>
      <family val="2"/>
    </font>
    <font>
      <i/>
      <sz val="22"/>
      <color theme="1"/>
      <name val="Calibri"/>
      <family val="2"/>
    </font>
    <font>
      <b/>
      <sz val="28"/>
      <color theme="1"/>
      <name val="Calibri"/>
      <family val="2"/>
    </font>
    <font>
      <b/>
      <sz val="36"/>
      <color theme="1"/>
      <name val="Calibri"/>
      <family val="2"/>
    </font>
    <font>
      <sz val="48"/>
      <color theme="1"/>
      <name val="Calibri"/>
      <family val="2"/>
    </font>
    <font>
      <b/>
      <sz val="11"/>
      <color theme="1"/>
      <name val="Calibri"/>
      <family val="2"/>
    </font>
    <font>
      <sz val="11"/>
      <color theme="1"/>
      <name val="Calibri"/>
      <family val="2"/>
    </font>
    <font>
      <b/>
      <i/>
      <sz val="11"/>
      <color theme="1"/>
      <name val="Calibri"/>
      <family val="2"/>
    </font>
    <font>
      <sz val="11"/>
      <color rgb="FF000000"/>
      <name val="Calibri"/>
      <family val="2"/>
    </font>
  </fonts>
  <fills count="9">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0"/>
        <bgColor indexed="64"/>
      </patternFill>
    </fill>
    <fill>
      <patternFill patternType="solid">
        <fgColor rgb="FFE7F7E1"/>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theme="7" tint="0.79998168889431442"/>
        <bgColor indexed="64"/>
      </patternFill>
    </fill>
  </fills>
  <borders count="1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bottom/>
      <diagonal/>
    </border>
    <border>
      <left/>
      <right/>
      <top/>
      <bottom style="thick">
        <color indexed="64"/>
      </bottom>
      <diagonal/>
    </border>
    <border>
      <left style="thick">
        <color indexed="64"/>
      </left>
      <right style="thin">
        <color theme="2" tint="-9.9978637043366805E-2"/>
      </right>
      <top style="thick">
        <color indexed="64"/>
      </top>
      <bottom style="thin">
        <color theme="2" tint="-9.9978637043366805E-2"/>
      </bottom>
      <diagonal/>
    </border>
    <border>
      <left style="thick">
        <color indexed="64"/>
      </left>
      <right style="thin">
        <color theme="2" tint="-9.9978637043366805E-2"/>
      </right>
      <top style="thin">
        <color theme="2" tint="-9.9978637043366805E-2"/>
      </top>
      <bottom style="thin">
        <color theme="2" tint="-9.9978637043366805E-2"/>
      </bottom>
      <diagonal/>
    </border>
    <border>
      <left/>
      <right style="thick">
        <color indexed="64"/>
      </right>
      <top/>
      <bottom/>
      <diagonal/>
    </border>
    <border>
      <left/>
      <right/>
      <top style="thick">
        <color indexed="64"/>
      </top>
      <bottom/>
      <diagonal/>
    </border>
    <border>
      <left style="thick">
        <color indexed="64"/>
      </left>
      <right style="thin">
        <color theme="1"/>
      </right>
      <top style="thick">
        <color indexed="64"/>
      </top>
      <bottom style="thin">
        <color theme="1"/>
      </bottom>
      <diagonal/>
    </border>
    <border>
      <left style="thin">
        <color theme="1"/>
      </left>
      <right style="thick">
        <color indexed="64"/>
      </right>
      <top style="thick">
        <color indexed="64"/>
      </top>
      <bottom style="thin">
        <color theme="1"/>
      </bottom>
      <diagonal/>
    </border>
    <border>
      <left style="thin">
        <color theme="2" tint="-9.9978637043366805E-2"/>
      </left>
      <right/>
      <top style="thick">
        <color indexed="64"/>
      </top>
      <bottom style="thin">
        <color theme="2" tint="-9.9978637043366805E-2"/>
      </bottom>
      <diagonal/>
    </border>
    <border>
      <left style="thin">
        <color theme="2" tint="-9.9978637043366805E-2"/>
      </left>
      <right/>
      <top style="thin">
        <color theme="2" tint="-9.9978637043366805E-2"/>
      </top>
      <bottom/>
      <diagonal/>
    </border>
    <border>
      <left style="thin">
        <color theme="1"/>
      </left>
      <right style="thick">
        <color indexed="64"/>
      </right>
      <top style="thin">
        <color theme="1"/>
      </top>
      <bottom/>
      <diagonal/>
    </border>
    <border>
      <left/>
      <right style="thick">
        <color indexed="64"/>
      </right>
      <top/>
      <bottom style="thick">
        <color indexed="64"/>
      </bottom>
      <diagonal/>
    </border>
    <border>
      <left style="thick">
        <color indexed="64"/>
      </left>
      <right style="thick">
        <color indexed="64"/>
      </right>
      <top/>
      <bottom/>
      <diagonal/>
    </border>
    <border>
      <left/>
      <right/>
      <top style="thin">
        <color theme="2" tint="-9.9978637043366805E-2"/>
      </top>
      <bottom/>
      <diagonal/>
    </border>
    <border>
      <left style="thick">
        <color indexed="64"/>
      </left>
      <right style="thin">
        <color theme="2" tint="-9.9978637043366805E-2"/>
      </right>
      <top style="thin">
        <color theme="2" tint="-9.9978637043366805E-2"/>
      </top>
      <bottom/>
      <diagonal/>
    </border>
    <border>
      <left style="thin">
        <color theme="2" tint="-9.9978637043366805E-2"/>
      </left>
      <right/>
      <top/>
      <bottom/>
      <diagonal/>
    </border>
    <border>
      <left style="thick">
        <color indexed="64"/>
      </left>
      <right style="thin">
        <color theme="2" tint="-9.9978637043366805E-2"/>
      </right>
      <top/>
      <bottom/>
      <diagonal/>
    </border>
    <border>
      <left style="thick">
        <color theme="1"/>
      </left>
      <right style="thin">
        <color theme="1"/>
      </right>
      <top style="thick">
        <color theme="1"/>
      </top>
      <bottom style="thin">
        <color theme="1"/>
      </bottom>
      <diagonal/>
    </border>
    <border>
      <left style="thin">
        <color theme="1"/>
      </left>
      <right style="thick">
        <color theme="1"/>
      </right>
      <top style="thick">
        <color theme="1"/>
      </top>
      <bottom/>
      <diagonal/>
    </border>
    <border>
      <left style="thick">
        <color theme="1"/>
      </left>
      <right/>
      <top/>
      <bottom/>
      <diagonal/>
    </border>
    <border>
      <left style="thick">
        <color indexed="64"/>
      </left>
      <right style="thin">
        <color theme="2" tint="-9.9978637043366805E-2"/>
      </right>
      <top style="thin">
        <color theme="9" tint="-0.249977111117893"/>
      </top>
      <bottom style="thin">
        <color theme="2" tint="-9.9978637043366805E-2"/>
      </bottom>
      <diagonal/>
    </border>
    <border>
      <left style="thin">
        <color theme="2" tint="-9.9978637043366805E-2"/>
      </left>
      <right/>
      <top style="thin">
        <color theme="9" tint="-0.249977111117893"/>
      </top>
      <bottom style="thin">
        <color theme="2" tint="-9.9978637043366805E-2"/>
      </bottom>
      <diagonal/>
    </border>
    <border>
      <left style="thick">
        <color indexed="64"/>
      </left>
      <right style="thin">
        <color theme="2" tint="-9.9978637043366805E-2"/>
      </right>
      <top style="thin">
        <color theme="9" tint="-0.249977111117893"/>
      </top>
      <bottom/>
      <diagonal/>
    </border>
    <border>
      <left style="thick">
        <color indexed="64"/>
      </left>
      <right style="thin">
        <color indexed="64"/>
      </right>
      <top style="thin">
        <color theme="9" tint="-0.249977111117893"/>
      </top>
      <bottom style="thin">
        <color theme="2" tint="-9.9978637043366805E-2"/>
      </bottom>
      <diagonal/>
    </border>
    <border>
      <left style="thin">
        <color theme="2" tint="-9.9978637043366805E-2"/>
      </left>
      <right/>
      <top style="thin">
        <color indexed="64"/>
      </top>
      <bottom style="thin">
        <color theme="2" tint="-9.9978637043366805E-2"/>
      </bottom>
      <diagonal/>
    </border>
    <border>
      <left style="thick">
        <color indexed="64"/>
      </left>
      <right style="thin">
        <color theme="2" tint="-9.9978637043366805E-2"/>
      </right>
      <top/>
      <bottom style="thin">
        <color theme="2" tint="-9.9978637043366805E-2"/>
      </bottom>
      <diagonal/>
    </border>
    <border>
      <left style="thick">
        <color indexed="64"/>
      </left>
      <right style="thin">
        <color theme="2" tint="-9.9978637043366805E-2"/>
      </right>
      <top style="thin">
        <color theme="2" tint="-9.9978637043366805E-2"/>
      </top>
      <bottom style="thin">
        <color indexed="64"/>
      </bottom>
      <diagonal/>
    </border>
    <border>
      <left style="thick">
        <color indexed="64"/>
      </left>
      <right style="thin">
        <color theme="2" tint="-9.9978637043366805E-2"/>
      </right>
      <top style="thin">
        <color indexed="64"/>
      </top>
      <bottom style="thick">
        <color indexed="64"/>
      </bottom>
      <diagonal/>
    </border>
    <border>
      <left style="thin">
        <color theme="2" tint="-9.9978637043366805E-2"/>
      </left>
      <right/>
      <top style="thin">
        <color theme="2" tint="-9.9978637043366805E-2"/>
      </top>
      <bottom style="thin">
        <color indexed="64"/>
      </bottom>
      <diagonal/>
    </border>
    <border>
      <left style="thin">
        <color theme="2" tint="-9.9978637043366805E-2"/>
      </left>
      <right/>
      <top/>
      <bottom style="thick">
        <color indexed="64"/>
      </bottom>
      <diagonal/>
    </border>
    <border>
      <left style="thin">
        <color indexed="64"/>
      </left>
      <right style="thick">
        <color indexed="64"/>
      </right>
      <top/>
      <bottom/>
      <diagonal/>
    </border>
    <border>
      <left/>
      <right/>
      <top style="thin">
        <color theme="1"/>
      </top>
      <bottom/>
      <diagonal/>
    </border>
    <border>
      <left/>
      <right style="thin">
        <color indexed="64"/>
      </right>
      <top style="thin">
        <color theme="9" tint="-0.249977111117893"/>
      </top>
      <bottom style="thin">
        <color theme="2" tint="-9.9978637043366805E-2"/>
      </bottom>
      <diagonal/>
    </border>
    <border>
      <left style="thick">
        <color indexed="64"/>
      </left>
      <right/>
      <top/>
      <bottom/>
      <diagonal/>
    </border>
    <border>
      <left style="thick">
        <color indexed="64"/>
      </left>
      <right style="thin">
        <color indexed="64"/>
      </right>
      <top style="thick">
        <color indexed="64"/>
      </top>
      <bottom style="thin">
        <color theme="1"/>
      </bottom>
      <diagonal/>
    </border>
    <border>
      <left style="thin">
        <color indexed="64"/>
      </left>
      <right style="thick">
        <color indexed="64"/>
      </right>
      <top style="thick">
        <color indexed="64"/>
      </top>
      <bottom style="thin">
        <color theme="1"/>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bottom style="thick">
        <color indexed="64"/>
      </bottom>
      <diagonal/>
    </border>
    <border>
      <left style="thick">
        <color indexed="64"/>
      </left>
      <right/>
      <top style="thick">
        <color rgb="FFE7F7E1"/>
      </top>
      <bottom style="thick">
        <color rgb="FFE7F7E1"/>
      </bottom>
      <diagonal/>
    </border>
    <border>
      <left style="thick">
        <color rgb="FFE7F7E1"/>
      </left>
      <right style="thick">
        <color indexed="64"/>
      </right>
      <top/>
      <bottom/>
      <diagonal/>
    </border>
    <border>
      <left style="thick">
        <color indexed="64"/>
      </left>
      <right/>
      <top style="thick">
        <color rgb="FFE7F7E1"/>
      </top>
      <bottom style="thin">
        <color theme="9" tint="-0.249977111117893"/>
      </bottom>
      <diagonal/>
    </border>
    <border>
      <left style="thick">
        <color indexed="64"/>
      </left>
      <right/>
      <top style="thick">
        <color rgb="FFE7F7E1"/>
      </top>
      <bottom/>
      <diagonal/>
    </border>
    <border>
      <left style="thick">
        <color indexed="64"/>
      </left>
      <right style="thick">
        <color rgb="FFE7F7E1"/>
      </right>
      <top style="thick">
        <color rgb="FFE7F7E1"/>
      </top>
      <bottom/>
      <diagonal/>
    </border>
    <border>
      <left style="thick">
        <color indexed="64"/>
      </left>
      <right style="thick">
        <color rgb="FFE7F7E1"/>
      </right>
      <top style="thick">
        <color rgb="FFE7F7E1"/>
      </top>
      <bottom style="thick">
        <color rgb="FFE7F7E1"/>
      </bottom>
      <diagonal/>
    </border>
    <border>
      <left style="thick">
        <color theme="1"/>
      </left>
      <right style="thick">
        <color rgb="FFE7F7E1"/>
      </right>
      <top style="thick">
        <color rgb="FFE7F7E1"/>
      </top>
      <bottom style="thick">
        <color rgb="FFE7F7E1"/>
      </bottom>
      <diagonal/>
    </border>
    <border>
      <left style="thick">
        <color rgb="FFE7F7E1"/>
      </left>
      <right style="thick">
        <color indexed="64"/>
      </right>
      <top/>
      <bottom style="thick">
        <color indexed="64"/>
      </bottom>
      <diagonal/>
    </border>
    <border>
      <left style="thick">
        <color indexed="64"/>
      </left>
      <right style="thick">
        <color rgb="FFE7F7E1"/>
      </right>
      <top/>
      <bottom/>
      <diagonal/>
    </border>
    <border>
      <left style="thick">
        <color indexed="64"/>
      </left>
      <right style="thick">
        <color rgb="FFE7F7E1"/>
      </right>
      <top/>
      <bottom style="thick">
        <color rgb="FFE7F7E1"/>
      </bottom>
      <diagonal/>
    </border>
    <border>
      <left/>
      <right style="thin">
        <color theme="1"/>
      </right>
      <top style="thin">
        <color theme="1"/>
      </top>
      <bottom/>
      <diagonal/>
    </border>
    <border>
      <left style="thick">
        <color rgb="FFE7F7E1"/>
      </left>
      <right style="thick">
        <color indexed="64"/>
      </right>
      <top style="thick">
        <color rgb="FFE7F7E1"/>
      </top>
      <bottom/>
      <diagonal/>
    </border>
    <border>
      <left style="thin">
        <color theme="1"/>
      </left>
      <right/>
      <top style="thin">
        <color theme="1"/>
      </top>
      <bottom/>
      <diagonal/>
    </border>
    <border>
      <left style="thick">
        <color indexed="64"/>
      </left>
      <right style="thick">
        <color rgb="FFE7F7E1"/>
      </right>
      <top style="thin">
        <color indexed="64"/>
      </top>
      <bottom style="thick">
        <color rgb="FFE7F7E1"/>
      </bottom>
      <diagonal/>
    </border>
    <border>
      <left style="thick">
        <color indexed="64"/>
      </left>
      <right style="thick">
        <color rgb="FFE7F7E1"/>
      </right>
      <top style="thick">
        <color rgb="FFE7F7E1"/>
      </top>
      <bottom style="thin">
        <color indexed="64"/>
      </bottom>
      <diagonal/>
    </border>
    <border>
      <left style="thick">
        <color indexed="64"/>
      </left>
      <right style="thick">
        <color rgb="FFE7F7E1"/>
      </right>
      <top style="thin">
        <color indexed="64"/>
      </top>
      <bottom style="thick">
        <color indexed="64"/>
      </bottom>
      <diagonal/>
    </border>
    <border>
      <left style="thick">
        <color indexed="64"/>
      </left>
      <right style="thin">
        <color indexed="64"/>
      </right>
      <top style="thick">
        <color rgb="FFE7F7E1"/>
      </top>
      <bottom style="thick">
        <color rgb="FFE7F7E1"/>
      </bottom>
      <diagonal/>
    </border>
    <border>
      <left style="thick">
        <color indexed="64"/>
      </left>
      <right style="thick">
        <color rgb="FFE7F7E1"/>
      </right>
      <top style="thick">
        <color rgb="FFE7F7E1"/>
      </top>
      <bottom style="thin">
        <color theme="9" tint="-0.249977111117893"/>
      </bottom>
      <diagonal/>
    </border>
    <border>
      <left style="thick">
        <color indexed="64"/>
      </left>
      <right style="thick">
        <color rgb="FFE7F7E1"/>
      </right>
      <top style="thin">
        <color theme="2" tint="-9.9978637043366805E-2"/>
      </top>
      <bottom/>
      <diagonal/>
    </border>
    <border>
      <left style="thick">
        <color rgb="FFE7F7E1"/>
      </left>
      <right style="thick">
        <color rgb="FFE7F7E1"/>
      </right>
      <top style="thick">
        <color rgb="FFE7F7E1"/>
      </top>
      <bottom style="thick">
        <color rgb="FFE7F7E1"/>
      </bottom>
      <diagonal/>
    </border>
    <border>
      <left style="thick">
        <color indexed="64"/>
      </left>
      <right style="thick">
        <color rgb="FFE7F7E1"/>
      </right>
      <top style="thick">
        <color rgb="FFE7F7E1"/>
      </top>
      <bottom style="thin">
        <color theme="2" tint="-9.9978637043366805E-2"/>
      </bottom>
      <diagonal/>
    </border>
    <border>
      <left/>
      <right style="thin">
        <color indexed="64"/>
      </right>
      <top style="thin">
        <color theme="9" tint="-0.249977111117893"/>
      </top>
      <bottom/>
      <diagonal/>
    </border>
    <border>
      <left style="thick">
        <color indexed="64"/>
      </left>
      <right style="thick">
        <color rgb="FFE7F7E1"/>
      </right>
      <top/>
      <bottom style="thin">
        <color indexed="64"/>
      </bottom>
      <diagonal/>
    </border>
    <border>
      <left/>
      <right/>
      <top style="thin">
        <color indexed="64"/>
      </top>
      <bottom style="thick">
        <color indexed="64"/>
      </bottom>
      <diagonal/>
    </border>
    <border>
      <left style="thin">
        <color theme="1"/>
      </left>
      <right style="thick">
        <color indexed="64"/>
      </right>
      <top style="thin">
        <color theme="1"/>
      </top>
      <bottom style="thick">
        <color rgb="FFE7F7E1"/>
      </bottom>
      <diagonal/>
    </border>
    <border>
      <left style="thick">
        <color indexed="64"/>
      </left>
      <right/>
      <top style="thin">
        <color theme="1"/>
      </top>
      <bottom/>
      <diagonal/>
    </border>
    <border>
      <left style="thick">
        <color indexed="64"/>
      </left>
      <right style="thick">
        <color rgb="FFE7F7E1"/>
      </right>
      <top style="thin">
        <color theme="9" tint="-0.249977111117893"/>
      </top>
      <bottom style="thick">
        <color rgb="FFE7F7E1"/>
      </bottom>
      <diagonal/>
    </border>
    <border>
      <left style="thick">
        <color indexed="64"/>
      </left>
      <right/>
      <top style="thin">
        <color theme="9" tint="-0.249977111117893"/>
      </top>
      <bottom/>
      <diagonal/>
    </border>
    <border>
      <left style="thick">
        <color indexed="64"/>
      </left>
      <right style="thin">
        <color indexed="64"/>
      </right>
      <top style="thin">
        <color theme="9" tint="-0.249977111117893"/>
      </top>
      <bottom/>
      <diagonal/>
    </border>
    <border>
      <left style="thick">
        <color indexed="64"/>
      </left>
      <right/>
      <top style="thin">
        <color indexed="64"/>
      </top>
      <bottom/>
      <diagonal/>
    </border>
    <border>
      <left style="thick">
        <color indexed="64"/>
      </left>
      <right/>
      <top style="thin">
        <color theme="2" tint="-9.9978637043366805E-2"/>
      </top>
      <bottom/>
      <diagonal/>
    </border>
    <border>
      <left style="thin">
        <color theme="1"/>
      </left>
      <right style="thick">
        <color indexed="64"/>
      </right>
      <top style="thin">
        <color indexed="64"/>
      </top>
      <bottom style="thick">
        <color rgb="FFE7F7E1"/>
      </bottom>
      <diagonal/>
    </border>
    <border>
      <left style="thick">
        <color indexed="64"/>
      </left>
      <right style="thick">
        <color rgb="FFE7F7E1"/>
      </right>
      <top style="thin">
        <color theme="9" tint="-0.249977111117893"/>
      </top>
      <bottom/>
      <diagonal/>
    </border>
    <border>
      <left style="thick">
        <color rgb="FFE7F7E1"/>
      </left>
      <right style="thick">
        <color indexed="64"/>
      </right>
      <top/>
      <bottom style="thick">
        <color rgb="FFE7F7E1"/>
      </bottom>
      <diagonal/>
    </border>
    <border>
      <left style="thick">
        <color indexed="64"/>
      </left>
      <right/>
      <top/>
      <bottom style="thick">
        <color rgb="FFE7F7E1"/>
      </bottom>
      <diagonal/>
    </border>
    <border>
      <left style="thick">
        <color indexed="64"/>
      </left>
      <right/>
      <top style="thick">
        <color rgb="FFE7F7E1"/>
      </top>
      <bottom style="thin">
        <color theme="2" tint="-9.9978637043366805E-2"/>
      </bottom>
      <diagonal/>
    </border>
    <border>
      <left style="thin">
        <color indexed="64"/>
      </left>
      <right style="thick">
        <color indexed="64"/>
      </right>
      <top style="thick">
        <color rgb="FFE7F7E1"/>
      </top>
      <bottom/>
      <diagonal/>
    </border>
    <border>
      <left style="thick">
        <color indexed="64"/>
      </left>
      <right/>
      <top style="thin">
        <color indexed="64"/>
      </top>
      <bottom style="thick">
        <color indexed="64"/>
      </bottom>
      <diagonal/>
    </border>
    <border>
      <left/>
      <right style="thick">
        <color indexed="64"/>
      </right>
      <top style="thick">
        <color rgb="FFE7F7E1"/>
      </top>
      <bottom/>
      <diagonal/>
    </border>
    <border>
      <left style="thick">
        <color indexed="64"/>
      </left>
      <right style="thick">
        <color rgb="FFE7F7E1"/>
      </right>
      <top/>
      <bottom style="thin">
        <color theme="9" tint="-0.249977111117893"/>
      </bottom>
      <diagonal/>
    </border>
    <border>
      <left style="thick">
        <color indexed="64"/>
      </left>
      <right/>
      <top style="thin">
        <color theme="9" tint="-0.249977111117893"/>
      </top>
      <bottom style="thick">
        <color rgb="FFE7F7E1"/>
      </bottom>
      <diagonal/>
    </border>
    <border>
      <left style="thick">
        <color indexed="64"/>
      </left>
      <right/>
      <top/>
      <bottom style="thin">
        <color theme="9" tint="-0.249977111117893"/>
      </bottom>
      <diagonal/>
    </border>
    <border>
      <left style="thick">
        <color rgb="FFE7F7E1"/>
      </left>
      <right style="thick">
        <color indexed="64"/>
      </right>
      <top style="thick">
        <color rgb="FFE7F7E1"/>
      </top>
      <bottom style="thick">
        <color rgb="FFE7F7E1"/>
      </bottom>
      <diagonal/>
    </border>
    <border>
      <left style="thin">
        <color indexed="64"/>
      </left>
      <right style="thick">
        <color indexed="64"/>
      </right>
      <top style="thick">
        <color rgb="FFE7F7E1"/>
      </top>
      <bottom style="thick">
        <color rgb="FFE7F7E1"/>
      </bottom>
      <diagonal/>
    </border>
    <border>
      <left style="thick">
        <color indexed="64"/>
      </left>
      <right style="thin">
        <color theme="1"/>
      </right>
      <top style="thin">
        <color indexed="64"/>
      </top>
      <bottom style="thick">
        <color rgb="FFE7F7E1"/>
      </bottom>
      <diagonal/>
    </border>
    <border>
      <left style="thick">
        <color indexed="64"/>
      </left>
      <right style="thick">
        <color rgb="FFE7F7E1"/>
      </right>
      <top style="thick">
        <color rgb="FFE7F7E1"/>
      </top>
      <bottom style="thin">
        <color theme="1"/>
      </bottom>
      <diagonal/>
    </border>
    <border>
      <left style="thick">
        <color indexed="64"/>
      </left>
      <right style="thick">
        <color rgb="FFE7F7E1"/>
      </right>
      <top style="thin">
        <color theme="1"/>
      </top>
      <bottom style="thick">
        <color rgb="FFE7F7E1"/>
      </bottom>
      <diagonal/>
    </border>
    <border>
      <left style="thick">
        <color theme="1"/>
      </left>
      <right style="thick">
        <color rgb="FFE7F7E1"/>
      </right>
      <top/>
      <bottom style="thick">
        <color rgb="FFE7F7E1"/>
      </bottom>
      <diagonal/>
    </border>
    <border>
      <left/>
      <right/>
      <top style="thin">
        <color theme="9" tint="-0.249977111117893"/>
      </top>
      <bottom/>
      <diagonal/>
    </border>
    <border>
      <left/>
      <right style="thin">
        <color theme="9" tint="-0.249977111117893"/>
      </right>
      <top/>
      <bottom/>
      <diagonal/>
    </border>
    <border>
      <left style="thin">
        <color theme="9" tint="-0.249977111117893"/>
      </left>
      <right/>
      <top/>
      <bottom/>
      <diagonal/>
    </border>
    <border>
      <left style="thin">
        <color theme="9" tint="-0.249977111117893"/>
      </left>
      <right/>
      <top style="thin">
        <color theme="9" tint="-0.249977111117893"/>
      </top>
      <bottom/>
      <diagonal/>
    </border>
    <border>
      <left/>
      <right style="thin">
        <color theme="9" tint="-0.249977111117893"/>
      </right>
      <top style="thin">
        <color theme="9" tint="-0.249977111117893"/>
      </top>
      <bottom/>
      <diagonal/>
    </border>
    <border>
      <left/>
      <right style="thin">
        <color theme="9" tint="-0.249977111117893"/>
      </right>
      <top style="thick">
        <color rgb="FFE7F7E1"/>
      </top>
      <bottom style="thick">
        <color rgb="FFE7F7E1"/>
      </bottom>
      <diagonal/>
    </border>
    <border>
      <left/>
      <right/>
      <top/>
      <bottom style="thin">
        <color theme="9" tint="-0.249977111117893"/>
      </bottom>
      <diagonal/>
    </border>
    <border>
      <left/>
      <right style="thin">
        <color rgb="FFE7F7E1"/>
      </right>
      <top style="thin">
        <color rgb="FFE7F7E1"/>
      </top>
      <bottom style="thin">
        <color rgb="FFE7F7E1"/>
      </bottom>
      <diagonal/>
    </border>
    <border>
      <left style="thin">
        <color theme="1"/>
      </left>
      <right style="thin">
        <color theme="1"/>
      </right>
      <top style="thin">
        <color theme="1"/>
      </top>
      <bottom style="thin">
        <color theme="1"/>
      </bottom>
      <diagonal/>
    </border>
    <border>
      <left style="thin">
        <color theme="1"/>
      </left>
      <right/>
      <top/>
      <bottom style="thin">
        <color theme="1"/>
      </bottom>
      <diagonal/>
    </border>
    <border>
      <left style="thin">
        <color theme="1"/>
      </left>
      <right/>
      <top/>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diagonal/>
    </border>
    <border>
      <left/>
      <right style="thin">
        <color theme="1"/>
      </right>
      <top/>
      <bottom style="thin">
        <color theme="1"/>
      </bottom>
      <diagonal/>
    </border>
    <border>
      <left/>
      <right/>
      <top/>
      <bottom style="thin">
        <color theme="7" tint="0.79998168889431442"/>
      </bottom>
      <diagonal/>
    </border>
    <border>
      <left/>
      <right style="thin">
        <color theme="1"/>
      </right>
      <top style="thin">
        <color theme="7" tint="0.79998168889431442"/>
      </top>
      <bottom/>
      <diagonal/>
    </border>
    <border>
      <left style="medium">
        <color theme="7" tint="0.79998168889431442"/>
      </left>
      <right style="medium">
        <color theme="7" tint="0.79998168889431442"/>
      </right>
      <top style="medium">
        <color theme="7" tint="0.79998168889431442"/>
      </top>
      <bottom style="medium">
        <color theme="7" tint="0.79998168889431442"/>
      </bottom>
      <diagonal/>
    </border>
    <border>
      <left/>
      <right style="medium">
        <color theme="7" tint="0.79998168889431442"/>
      </right>
      <top style="medium">
        <color theme="7" tint="0.79998168889431442"/>
      </top>
      <bottom style="medium">
        <color theme="7" tint="0.79998168889431442"/>
      </bottom>
      <diagonal/>
    </border>
    <border>
      <left/>
      <right style="medium">
        <color theme="7" tint="0.79998168889431442"/>
      </right>
      <top style="thin">
        <color theme="7" tint="0.79998168889431442"/>
      </top>
      <bottom/>
      <diagonal/>
    </border>
    <border>
      <left style="medium">
        <color theme="7" tint="0.79998168889431442"/>
      </left>
      <right style="medium">
        <color theme="7" tint="0.79998168889431442"/>
      </right>
      <top style="thin">
        <color theme="7" tint="0.79998168889431442"/>
      </top>
      <bottom style="medium">
        <color theme="7" tint="0.79998168889431442"/>
      </bottom>
      <diagonal/>
    </border>
    <border>
      <left style="medium">
        <color theme="7" tint="0.79998168889431442"/>
      </left>
      <right style="medium">
        <color theme="7" tint="0.79998168889431442"/>
      </right>
      <top style="thin">
        <color theme="7" tint="0.79998168889431442"/>
      </top>
      <bottom/>
      <diagonal/>
    </border>
    <border>
      <left/>
      <right style="thin">
        <color theme="9" tint="-0.249977111117893"/>
      </right>
      <top style="thin">
        <color rgb="FFE7F7E1"/>
      </top>
      <bottom/>
      <diagonal/>
    </border>
    <border>
      <left style="thin">
        <color rgb="FFE7F7E1"/>
      </left>
      <right style="thin">
        <color theme="9" tint="-0.249977111117893"/>
      </right>
      <top style="thin">
        <color rgb="FFE7F7E1"/>
      </top>
      <bottom style="thin">
        <color rgb="FFE7F7E1"/>
      </bottom>
      <diagonal/>
    </border>
    <border>
      <left/>
      <right style="thin">
        <color theme="9" tint="-0.249977111117893"/>
      </right>
      <top/>
      <bottom style="thin">
        <color theme="9" tint="-0.249977111117893"/>
      </bottom>
      <diagonal/>
    </border>
    <border>
      <left style="thin">
        <color theme="9" tint="-0.249977111117893"/>
      </left>
      <right/>
      <top style="mediumDashed">
        <color theme="9" tint="-0.249977111117893"/>
      </top>
      <bottom/>
      <diagonal/>
    </border>
    <border>
      <left/>
      <right style="thin">
        <color theme="9" tint="-0.249977111117893"/>
      </right>
      <top style="mediumDashed">
        <color theme="9" tint="-0.249977111117893"/>
      </top>
      <bottom style="thick">
        <color rgb="FFE7F7E1"/>
      </bottom>
      <diagonal/>
    </border>
    <border>
      <left/>
      <right style="thin">
        <color theme="9" tint="-0.249977111117893"/>
      </right>
      <top/>
      <bottom style="thin">
        <color rgb="FFE7F7E1"/>
      </bottom>
      <diagonal/>
    </border>
    <border>
      <left style="medium">
        <color theme="7" tint="0.79998168889431442"/>
      </left>
      <right style="thin">
        <color theme="1"/>
      </right>
      <top style="medium">
        <color theme="7" tint="0.79998168889431442"/>
      </top>
      <bottom style="medium">
        <color theme="7" tint="0.79998168889431442"/>
      </bottom>
      <diagonal/>
    </border>
    <border>
      <left style="medium">
        <color theme="7" tint="0.79998168889431442"/>
      </left>
      <right style="thin">
        <color theme="1"/>
      </right>
      <top style="medium">
        <color theme="7" tint="0.79998168889431442"/>
      </top>
      <bottom style="thin">
        <color theme="1"/>
      </bottom>
      <diagonal/>
    </border>
    <border>
      <left style="medium">
        <color theme="7" tint="0.79998168889431442"/>
      </left>
      <right style="medium">
        <color theme="7" tint="0.79998168889431442"/>
      </right>
      <top style="medium">
        <color theme="7" tint="0.79998168889431442"/>
      </top>
      <bottom style="thin">
        <color theme="1"/>
      </bottom>
      <diagonal/>
    </border>
    <border>
      <left/>
      <right style="thin">
        <color theme="1"/>
      </right>
      <top style="medium">
        <color theme="7" tint="0.79998168889431442"/>
      </top>
      <bottom style="medium">
        <color theme="7" tint="0.79998168889431442"/>
      </bottom>
      <diagonal/>
    </border>
    <border>
      <left/>
      <right style="medium">
        <color theme="7" tint="0.79998168889431442"/>
      </right>
      <top style="medium">
        <color theme="7" tint="0.79998168889431442"/>
      </top>
      <bottom style="thin">
        <color theme="1"/>
      </bottom>
      <diagonal/>
    </border>
    <border>
      <left/>
      <right style="thin">
        <color theme="1"/>
      </right>
      <top style="medium">
        <color theme="7" tint="0.79998168889431442"/>
      </top>
      <bottom style="thin">
        <color theme="1"/>
      </bottom>
      <diagonal/>
    </border>
    <border>
      <left/>
      <right/>
      <top/>
      <bottom style="medium">
        <color theme="7" tint="0.79998168889431442"/>
      </bottom>
      <diagonal/>
    </border>
    <border>
      <left style="medium">
        <color theme="7" tint="0.79998168889431442"/>
      </left>
      <right style="medium">
        <color theme="7" tint="0.79998168889431442"/>
      </right>
      <top/>
      <bottom style="medium">
        <color theme="7" tint="0.79998168889431442"/>
      </bottom>
      <diagonal/>
    </border>
    <border>
      <left/>
      <right style="thin">
        <color theme="1"/>
      </right>
      <top/>
      <bottom style="medium">
        <color theme="7" tint="0.79998168889431442"/>
      </bottom>
      <diagonal/>
    </border>
  </borders>
  <cellStyleXfs count="4">
    <xf numFmtId="0" fontId="0" fillId="0" borderId="0"/>
    <xf numFmtId="0" fontId="1" fillId="0" borderId="0" applyNumberFormat="0" applyFill="0" applyBorder="0" applyAlignment="0" applyProtection="0"/>
    <xf numFmtId="0" fontId="8" fillId="0" borderId="0"/>
    <xf numFmtId="9" fontId="5" fillId="0" borderId="0" applyFont="0" applyFill="0" applyBorder="0" applyAlignment="0" applyProtection="0"/>
  </cellStyleXfs>
  <cellXfs count="371">
    <xf numFmtId="0" fontId="0" fillId="0" borderId="0" xfId="0"/>
    <xf numFmtId="0" fontId="0" fillId="0" borderId="0" xfId="0" applyAlignment="1">
      <alignment vertical="top"/>
    </xf>
    <xf numFmtId="0" fontId="0" fillId="0" borderId="0" xfId="0" applyAlignment="1">
      <alignment vertical="top" wrapText="1"/>
    </xf>
    <xf numFmtId="0" fontId="1" fillId="0" borderId="0" xfId="1"/>
    <xf numFmtId="0" fontId="2" fillId="0" borderId="1" xfId="0" applyFont="1" applyBorder="1" applyAlignment="1">
      <alignment vertical="top" wrapText="1"/>
    </xf>
    <xf numFmtId="0" fontId="3" fillId="0" borderId="0" xfId="1" applyFont="1" applyAlignment="1">
      <alignment vertical="top" wrapText="1"/>
    </xf>
    <xf numFmtId="0" fontId="2" fillId="0" borderId="0" xfId="0" applyFont="1" applyAlignment="1">
      <alignment horizontal="left" vertical="top" wrapText="1"/>
    </xf>
    <xf numFmtId="0" fontId="3" fillId="0" borderId="1" xfId="1" applyFont="1" applyBorder="1" applyAlignment="1">
      <alignment horizontal="left" vertical="top" wrapText="1"/>
    </xf>
    <xf numFmtId="0" fontId="2" fillId="0" borderId="1" xfId="0" applyFont="1" applyBorder="1" applyAlignment="1">
      <alignment horizontal="left" vertical="top" wrapText="1"/>
    </xf>
    <xf numFmtId="0" fontId="3" fillId="0" borderId="0" xfId="1" applyFont="1" applyAlignment="1">
      <alignment horizontal="left" vertical="top" wrapText="1"/>
    </xf>
    <xf numFmtId="0" fontId="0" fillId="0" borderId="0" xfId="0" applyAlignment="1">
      <alignment horizontal="left" vertical="top" wrapText="1"/>
    </xf>
    <xf numFmtId="0" fontId="4" fillId="0" borderId="0" xfId="0" applyFont="1" applyAlignment="1">
      <alignment vertical="top"/>
    </xf>
    <xf numFmtId="0" fontId="1" fillId="0" borderId="0" xfId="1" applyAlignment="1">
      <alignment vertical="top"/>
    </xf>
    <xf numFmtId="0" fontId="0" fillId="3" borderId="1" xfId="0" applyFill="1" applyBorder="1"/>
    <xf numFmtId="0" fontId="0" fillId="0" borderId="1" xfId="0" applyBorder="1"/>
    <xf numFmtId="0" fontId="0" fillId="3" borderId="2" xfId="0" applyFill="1" applyBorder="1"/>
    <xf numFmtId="0" fontId="0" fillId="0" borderId="2" xfId="0" applyBorder="1"/>
    <xf numFmtId="9" fontId="0" fillId="0" borderId="0" xfId="3" applyFont="1"/>
    <xf numFmtId="164" fontId="0" fillId="0" borderId="0" xfId="3" applyNumberFormat="1" applyFont="1"/>
    <xf numFmtId="0" fontId="0" fillId="4" borderId="0" xfId="0" applyFill="1"/>
    <xf numFmtId="0" fontId="9" fillId="6" borderId="27" xfId="0" applyFont="1" applyFill="1" applyBorder="1" applyAlignment="1">
      <alignment horizontal="center" vertical="top"/>
    </xf>
    <xf numFmtId="0" fontId="9" fillId="6" borderId="8" xfId="0" applyFont="1" applyFill="1" applyBorder="1" applyAlignment="1">
      <alignment horizontal="center" vertical="top"/>
    </xf>
    <xf numFmtId="0" fontId="9" fillId="4" borderId="0" xfId="0" applyFont="1" applyFill="1" applyAlignment="1">
      <alignment horizontal="center" vertical="top"/>
    </xf>
    <xf numFmtId="0" fontId="9" fillId="4" borderId="16" xfId="0" applyFont="1" applyFill="1" applyBorder="1" applyAlignment="1">
      <alignment horizontal="center" vertical="top"/>
    </xf>
    <xf numFmtId="0" fontId="10" fillId="4" borderId="0" xfId="0" applyFont="1" applyFill="1"/>
    <xf numFmtId="0" fontId="10" fillId="4" borderId="0" xfId="0" applyFont="1" applyFill="1" applyAlignment="1">
      <alignment horizontal="center" vertical="top"/>
    </xf>
    <xf numFmtId="0" fontId="10" fillId="4" borderId="0" xfId="0" applyFont="1" applyFill="1" applyAlignment="1">
      <alignment horizontal="center" vertical="center"/>
    </xf>
    <xf numFmtId="0" fontId="10" fillId="4" borderId="0" xfId="0" applyFont="1" applyFill="1" applyAlignment="1">
      <alignment horizontal="left"/>
    </xf>
    <xf numFmtId="0" fontId="10" fillId="4" borderId="5" xfId="0" applyFont="1" applyFill="1" applyBorder="1" applyAlignment="1">
      <alignment horizontal="center" vertical="center"/>
    </xf>
    <xf numFmtId="0" fontId="10" fillId="4" borderId="8" xfId="0" applyFont="1" applyFill="1" applyBorder="1"/>
    <xf numFmtId="0" fontId="14" fillId="4" borderId="8" xfId="0" applyFont="1" applyFill="1" applyBorder="1" applyAlignment="1">
      <alignment horizontal="left" indent="2"/>
    </xf>
    <xf numFmtId="0" fontId="10" fillId="4" borderId="16" xfId="0" applyFont="1" applyFill="1" applyBorder="1" applyAlignment="1">
      <alignment horizontal="center" vertical="top"/>
    </xf>
    <xf numFmtId="164" fontId="10" fillId="4" borderId="16" xfId="0" applyNumberFormat="1" applyFont="1" applyFill="1" applyBorder="1" applyAlignment="1">
      <alignment horizontal="center" vertical="top"/>
    </xf>
    <xf numFmtId="0" fontId="14" fillId="4" borderId="0" xfId="0" applyFont="1" applyFill="1" applyAlignment="1">
      <alignment horizontal="left" indent="2"/>
    </xf>
    <xf numFmtId="0" fontId="14" fillId="4" borderId="8" xfId="0" applyFont="1" applyFill="1" applyBorder="1" applyAlignment="1">
      <alignment horizontal="left" vertical="top" wrapText="1" indent="2"/>
    </xf>
    <xf numFmtId="0" fontId="10" fillId="4" borderId="9" xfId="0" applyFont="1" applyFill="1" applyBorder="1" applyAlignment="1">
      <alignment horizontal="center" vertical="center"/>
    </xf>
    <xf numFmtId="0" fontId="10" fillId="4" borderId="9" xfId="0" applyFont="1" applyFill="1" applyBorder="1"/>
    <xf numFmtId="164" fontId="10" fillId="4" borderId="0" xfId="0" applyNumberFormat="1" applyFont="1" applyFill="1" applyAlignment="1">
      <alignment horizontal="center" vertical="top"/>
    </xf>
    <xf numFmtId="0" fontId="10" fillId="4" borderId="0" xfId="0" applyFont="1" applyFill="1" applyAlignment="1">
      <alignment horizontal="center"/>
    </xf>
    <xf numFmtId="0" fontId="11" fillId="4" borderId="16" xfId="0" applyFont="1" applyFill="1" applyBorder="1" applyAlignment="1">
      <alignment horizontal="center"/>
    </xf>
    <xf numFmtId="0" fontId="10" fillId="4" borderId="37" xfId="0" applyFont="1" applyFill="1" applyBorder="1"/>
    <xf numFmtId="0" fontId="14" fillId="5" borderId="13" xfId="0" applyFont="1" applyFill="1" applyBorder="1" applyAlignment="1">
      <alignment horizontal="center" vertical="top"/>
    </xf>
    <xf numFmtId="0" fontId="14" fillId="5" borderId="12" xfId="0" applyFont="1" applyFill="1" applyBorder="1" applyAlignment="1">
      <alignment horizontal="center" vertical="top"/>
    </xf>
    <xf numFmtId="0" fontId="14" fillId="5" borderId="25" xfId="0" applyFont="1" applyFill="1" applyBorder="1" applyAlignment="1">
      <alignment horizontal="center" vertical="top"/>
    </xf>
    <xf numFmtId="0" fontId="14" fillId="5" borderId="3" xfId="0" applyFont="1" applyFill="1" applyBorder="1" applyAlignment="1">
      <alignment horizontal="center" vertical="top"/>
    </xf>
    <xf numFmtId="0" fontId="12" fillId="5" borderId="4" xfId="0" applyFont="1" applyFill="1" applyBorder="1" applyAlignment="1">
      <alignment horizontal="center" vertical="center"/>
    </xf>
    <xf numFmtId="0" fontId="14" fillId="5" borderId="19" xfId="0" applyFont="1" applyFill="1" applyBorder="1" applyAlignment="1">
      <alignment horizontal="center" vertical="top"/>
    </xf>
    <xf numFmtId="0" fontId="10" fillId="5" borderId="25" xfId="0" applyFont="1" applyFill="1" applyBorder="1" applyAlignment="1">
      <alignment horizontal="center" vertical="top"/>
    </xf>
    <xf numFmtId="0" fontId="14" fillId="5" borderId="28" xfId="0" applyFont="1" applyFill="1" applyBorder="1" applyAlignment="1">
      <alignment horizontal="center" vertical="top"/>
    </xf>
    <xf numFmtId="0" fontId="14" fillId="5" borderId="28" xfId="0" applyFont="1" applyFill="1" applyBorder="1" applyAlignment="1">
      <alignment horizontal="center" vertical="top" wrapText="1"/>
    </xf>
    <xf numFmtId="0" fontId="14" fillId="5" borderId="32" xfId="0" applyFont="1" applyFill="1" applyBorder="1" applyAlignment="1">
      <alignment horizontal="center" vertical="top"/>
    </xf>
    <xf numFmtId="0" fontId="16" fillId="5" borderId="31" xfId="0" applyFont="1" applyFill="1" applyBorder="1" applyAlignment="1">
      <alignment horizontal="center" vertical="center"/>
    </xf>
    <xf numFmtId="0" fontId="14" fillId="5" borderId="33" xfId="0" applyFont="1" applyFill="1" applyBorder="1" applyAlignment="1">
      <alignment horizontal="center" vertical="top"/>
    </xf>
    <xf numFmtId="164" fontId="10" fillId="5" borderId="8" xfId="0" applyNumberFormat="1" applyFont="1" applyFill="1" applyBorder="1" applyAlignment="1">
      <alignment horizontal="center" vertical="top"/>
    </xf>
    <xf numFmtId="0" fontId="10" fillId="5" borderId="8" xfId="0" applyFont="1" applyFill="1" applyBorder="1" applyAlignment="1">
      <alignment horizontal="center" vertical="top"/>
    </xf>
    <xf numFmtId="0" fontId="10" fillId="5" borderId="15" xfId="0" applyFont="1" applyFill="1" applyBorder="1" applyAlignment="1">
      <alignment horizontal="center" vertical="top"/>
    </xf>
    <xf numFmtId="0" fontId="10" fillId="4" borderId="37" xfId="0" applyFont="1" applyFill="1" applyBorder="1" applyAlignment="1">
      <alignment horizontal="center" vertical="top"/>
    </xf>
    <xf numFmtId="164" fontId="10" fillId="5" borderId="44" xfId="0" applyNumberFormat="1" applyFont="1" applyFill="1" applyBorder="1" applyAlignment="1">
      <alignment horizontal="center" vertical="top"/>
    </xf>
    <xf numFmtId="0" fontId="14" fillId="4" borderId="46" xfId="0" applyFont="1" applyFill="1" applyBorder="1" applyAlignment="1">
      <alignment horizontal="center" vertical="top"/>
    </xf>
    <xf numFmtId="0" fontId="10" fillId="5" borderId="46" xfId="0" applyFont="1" applyFill="1" applyBorder="1" applyAlignment="1">
      <alignment horizontal="center" vertical="top"/>
    </xf>
    <xf numFmtId="0" fontId="14" fillId="4" borderId="23" xfId="0" applyFont="1" applyFill="1" applyBorder="1" applyAlignment="1">
      <alignment horizontal="center" vertical="top"/>
    </xf>
    <xf numFmtId="0" fontId="10" fillId="5" borderId="44" xfId="0" applyFont="1" applyFill="1" applyBorder="1" applyAlignment="1">
      <alignment horizontal="center" vertical="top"/>
    </xf>
    <xf numFmtId="164" fontId="10" fillId="5" borderId="47" xfId="0" applyNumberFormat="1" applyFont="1" applyFill="1" applyBorder="1" applyAlignment="1">
      <alignment horizontal="center" vertical="top"/>
    </xf>
    <xf numFmtId="1" fontId="10" fillId="5" borderId="37" xfId="0" applyNumberFormat="1" applyFont="1" applyFill="1" applyBorder="1" applyAlignment="1">
      <alignment horizontal="center" vertical="top"/>
    </xf>
    <xf numFmtId="0" fontId="10" fillId="4" borderId="48" xfId="0" applyFont="1" applyFill="1" applyBorder="1" applyAlignment="1">
      <alignment horizontal="center" vertical="top"/>
    </xf>
    <xf numFmtId="164" fontId="10" fillId="4" borderId="49" xfId="0" applyNumberFormat="1" applyFont="1" applyFill="1" applyBorder="1" applyAlignment="1">
      <alignment horizontal="center" vertical="top"/>
    </xf>
    <xf numFmtId="1" fontId="10" fillId="4" borderId="49" xfId="0" applyNumberFormat="1" applyFont="1" applyFill="1" applyBorder="1" applyAlignment="1">
      <alignment horizontal="center" vertical="top"/>
    </xf>
    <xf numFmtId="2" fontId="10" fillId="4" borderId="17" xfId="0" applyNumberFormat="1" applyFont="1" applyFill="1" applyBorder="1" applyAlignment="1">
      <alignment horizontal="center" vertical="top"/>
    </xf>
    <xf numFmtId="2" fontId="10" fillId="4" borderId="46" xfId="0" applyNumberFormat="1" applyFont="1" applyFill="1" applyBorder="1" applyAlignment="1">
      <alignment horizontal="center" vertical="top"/>
    </xf>
    <xf numFmtId="0" fontId="10" fillId="5" borderId="50" xfId="0" applyFont="1" applyFill="1" applyBorder="1" applyAlignment="1">
      <alignment horizontal="center" vertical="top"/>
    </xf>
    <xf numFmtId="2" fontId="10" fillId="4" borderId="47" xfId="0" applyNumberFormat="1" applyFont="1" applyFill="1" applyBorder="1" applyAlignment="1">
      <alignment horizontal="center" vertical="top"/>
    </xf>
    <xf numFmtId="2" fontId="10" fillId="4" borderId="48" xfId="0" applyNumberFormat="1" applyFont="1" applyFill="1" applyBorder="1" applyAlignment="1">
      <alignment horizontal="center" vertical="top"/>
    </xf>
    <xf numFmtId="0" fontId="10" fillId="4" borderId="51" xfId="0" applyFont="1" applyFill="1" applyBorder="1" applyAlignment="1">
      <alignment horizontal="center" vertical="top"/>
    </xf>
    <xf numFmtId="0" fontId="10" fillId="4" borderId="47" xfId="0" applyFont="1" applyFill="1" applyBorder="1" applyAlignment="1">
      <alignment horizontal="center" vertical="top"/>
    </xf>
    <xf numFmtId="0" fontId="10" fillId="4" borderId="42" xfId="0" applyFont="1" applyFill="1" applyBorder="1" applyAlignment="1">
      <alignment horizontal="center" vertical="top"/>
    </xf>
    <xf numFmtId="0" fontId="17" fillId="6" borderId="35" xfId="0" applyFont="1" applyFill="1" applyBorder="1" applyAlignment="1">
      <alignment horizontal="center" vertical="top"/>
    </xf>
    <xf numFmtId="0" fontId="14" fillId="4" borderId="47" xfId="0" applyFont="1" applyFill="1" applyBorder="1" applyAlignment="1">
      <alignment horizontal="center" vertical="top"/>
    </xf>
    <xf numFmtId="0" fontId="10" fillId="5" borderId="48" xfId="0" applyFont="1" applyFill="1" applyBorder="1" applyAlignment="1">
      <alignment horizontal="center" vertical="top"/>
    </xf>
    <xf numFmtId="0" fontId="14" fillId="4" borderId="48" xfId="0" applyFont="1" applyFill="1" applyBorder="1" applyAlignment="1">
      <alignment horizontal="center" vertical="top"/>
    </xf>
    <xf numFmtId="164" fontId="10" fillId="4" borderId="47" xfId="0" applyNumberFormat="1" applyFont="1" applyFill="1" applyBorder="1" applyAlignment="1">
      <alignment horizontal="center" vertical="top"/>
    </xf>
    <xf numFmtId="1" fontId="10" fillId="4" borderId="47" xfId="0" applyNumberFormat="1" applyFont="1" applyFill="1" applyBorder="1" applyAlignment="1">
      <alignment horizontal="center" vertical="top"/>
    </xf>
    <xf numFmtId="1" fontId="10" fillId="4" borderId="46" xfId="0" applyNumberFormat="1" applyFont="1" applyFill="1" applyBorder="1" applyAlignment="1">
      <alignment horizontal="center" vertical="top"/>
    </xf>
    <xf numFmtId="1" fontId="10" fillId="5" borderId="45" xfId="0" applyNumberFormat="1" applyFont="1" applyFill="1" applyBorder="1" applyAlignment="1">
      <alignment horizontal="center" vertical="top"/>
    </xf>
    <xf numFmtId="0" fontId="10" fillId="4" borderId="52" xfId="0" applyFont="1" applyFill="1" applyBorder="1" applyAlignment="1">
      <alignment horizontal="center" vertical="top"/>
    </xf>
    <xf numFmtId="2" fontId="10" fillId="4" borderId="51" xfId="0" applyNumberFormat="1" applyFont="1" applyFill="1" applyBorder="1" applyAlignment="1">
      <alignment horizontal="center" vertical="top"/>
    </xf>
    <xf numFmtId="2" fontId="10" fillId="4" borderId="52" xfId="0" applyNumberFormat="1" applyFont="1" applyFill="1" applyBorder="1" applyAlignment="1">
      <alignment horizontal="center" vertical="top"/>
    </xf>
    <xf numFmtId="0" fontId="17" fillId="6" borderId="53" xfId="0" applyFont="1" applyFill="1" applyBorder="1" applyAlignment="1">
      <alignment horizontal="center" vertical="top"/>
    </xf>
    <xf numFmtId="0" fontId="17" fillId="6" borderId="55" xfId="0" applyFont="1" applyFill="1" applyBorder="1" applyAlignment="1">
      <alignment horizontal="center" vertical="top"/>
    </xf>
    <xf numFmtId="0" fontId="10" fillId="5" borderId="54" xfId="0" applyFont="1" applyFill="1" applyBorder="1" applyAlignment="1">
      <alignment horizontal="center" vertical="top"/>
    </xf>
    <xf numFmtId="0" fontId="17" fillId="6" borderId="14" xfId="0" applyFont="1" applyFill="1" applyBorder="1" applyAlignment="1">
      <alignment horizontal="center" vertical="top"/>
    </xf>
    <xf numFmtId="0" fontId="17" fillId="6" borderId="27" xfId="0" applyFont="1" applyFill="1" applyBorder="1" applyAlignment="1">
      <alignment horizontal="center" vertical="top"/>
    </xf>
    <xf numFmtId="0" fontId="17" fillId="6" borderId="34" xfId="0" applyFont="1" applyFill="1" applyBorder="1" applyAlignment="1">
      <alignment horizontal="center" vertical="top"/>
    </xf>
    <xf numFmtId="0" fontId="17" fillId="6" borderId="36" xfId="0" applyFont="1" applyFill="1" applyBorder="1" applyAlignment="1">
      <alignment horizontal="center" vertical="top"/>
    </xf>
    <xf numFmtId="0" fontId="12" fillId="5" borderId="24" xfId="0" applyFont="1" applyFill="1" applyBorder="1" applyAlignment="1">
      <alignment horizontal="center" vertical="center" wrapText="1"/>
    </xf>
    <xf numFmtId="0" fontId="10" fillId="4" borderId="56" xfId="0" applyFont="1" applyFill="1" applyBorder="1" applyAlignment="1">
      <alignment horizontal="center" vertical="top"/>
    </xf>
    <xf numFmtId="2" fontId="10" fillId="4" borderId="57" xfId="0" applyNumberFormat="1" applyFont="1" applyFill="1" applyBorder="1" applyAlignment="1">
      <alignment horizontal="center" vertical="top"/>
    </xf>
    <xf numFmtId="0" fontId="10" fillId="4" borderId="57" xfId="0" applyFont="1" applyFill="1" applyBorder="1" applyAlignment="1">
      <alignment horizontal="center" vertical="top"/>
    </xf>
    <xf numFmtId="0" fontId="10" fillId="4" borderId="58" xfId="0" applyFont="1" applyFill="1" applyBorder="1" applyAlignment="1">
      <alignment horizontal="center" vertical="top"/>
    </xf>
    <xf numFmtId="0" fontId="0" fillId="2" borderId="0" xfId="0" applyFill="1"/>
    <xf numFmtId="0" fontId="6" fillId="0" borderId="0" xfId="0" applyFont="1" applyAlignment="1">
      <alignment horizontal="right" vertical="top" wrapText="1"/>
    </xf>
    <xf numFmtId="0" fontId="2" fillId="0" borderId="0" xfId="0" applyFont="1" applyAlignment="1">
      <alignment horizontal="right" vertical="top" wrapText="1"/>
    </xf>
    <xf numFmtId="165" fontId="0" fillId="0" borderId="0" xfId="0" applyNumberFormat="1" applyAlignment="1">
      <alignment horizontal="right"/>
    </xf>
    <xf numFmtId="0" fontId="9" fillId="6" borderId="35" xfId="0" applyFont="1" applyFill="1" applyBorder="1" applyAlignment="1">
      <alignment horizontal="center" vertical="top"/>
    </xf>
    <xf numFmtId="0" fontId="10" fillId="4" borderId="45" xfId="0" applyFont="1" applyFill="1" applyBorder="1" applyAlignment="1">
      <alignment horizontal="center" vertical="top"/>
    </xf>
    <xf numFmtId="0" fontId="10" fillId="4" borderId="46" xfId="0" applyFont="1" applyFill="1" applyBorder="1" applyAlignment="1">
      <alignment horizontal="center" vertical="top"/>
    </xf>
    <xf numFmtId="0" fontId="14" fillId="4" borderId="0" xfId="0" applyFont="1" applyFill="1" applyAlignment="1">
      <alignment horizontal="center" vertical="top"/>
    </xf>
    <xf numFmtId="0" fontId="10" fillId="5" borderId="47" xfId="0" applyFont="1" applyFill="1" applyBorder="1" applyAlignment="1">
      <alignment horizontal="center" vertical="top"/>
    </xf>
    <xf numFmtId="164" fontId="10" fillId="4" borderId="48" xfId="0" applyNumberFormat="1" applyFont="1" applyFill="1" applyBorder="1" applyAlignment="1">
      <alignment horizontal="center" vertical="top"/>
    </xf>
    <xf numFmtId="164" fontId="10" fillId="4" borderId="37" xfId="0" applyNumberFormat="1" applyFont="1" applyFill="1" applyBorder="1" applyAlignment="1">
      <alignment horizontal="center" vertical="top"/>
    </xf>
    <xf numFmtId="1" fontId="10" fillId="4" borderId="51" xfId="0" applyNumberFormat="1" applyFont="1" applyFill="1" applyBorder="1" applyAlignment="1">
      <alignment horizontal="center" vertical="top"/>
    </xf>
    <xf numFmtId="1" fontId="10" fillId="4" borderId="48" xfId="0" applyNumberFormat="1" applyFont="1" applyFill="1" applyBorder="1" applyAlignment="1">
      <alignment horizontal="center" vertical="top"/>
    </xf>
    <xf numFmtId="164" fontId="10" fillId="4" borderId="51" xfId="0" applyNumberFormat="1" applyFont="1" applyFill="1" applyBorder="1" applyAlignment="1">
      <alignment horizontal="center" vertical="top"/>
    </xf>
    <xf numFmtId="1" fontId="10" fillId="4" borderId="63" xfId="0" applyNumberFormat="1" applyFont="1" applyFill="1" applyBorder="1" applyAlignment="1">
      <alignment horizontal="center" vertical="top"/>
    </xf>
    <xf numFmtId="1" fontId="10" fillId="5" borderId="60" xfId="0" applyNumberFormat="1" applyFont="1" applyFill="1" applyBorder="1" applyAlignment="1">
      <alignment horizontal="center" vertical="top"/>
    </xf>
    <xf numFmtId="2" fontId="10" fillId="4" borderId="61" xfId="0" applyNumberFormat="1" applyFont="1" applyFill="1" applyBorder="1" applyAlignment="1">
      <alignment horizontal="center" vertical="top"/>
    </xf>
    <xf numFmtId="0" fontId="9" fillId="6" borderId="64" xfId="0" applyFont="1" applyFill="1" applyBorder="1" applyAlignment="1">
      <alignment horizontal="center" vertical="top"/>
    </xf>
    <xf numFmtId="0" fontId="10" fillId="4" borderId="65" xfId="0" applyFont="1" applyFill="1" applyBorder="1" applyAlignment="1">
      <alignment horizontal="center" vertical="top"/>
    </xf>
    <xf numFmtId="0" fontId="10" fillId="4" borderId="66" xfId="0" applyFont="1" applyFill="1" applyBorder="1" applyAlignment="1">
      <alignment horizontal="center" vertical="top"/>
    </xf>
    <xf numFmtId="0" fontId="9" fillId="6" borderId="67" xfId="0" applyFont="1" applyFill="1" applyBorder="1" applyAlignment="1">
      <alignment horizontal="center" vertical="top"/>
    </xf>
    <xf numFmtId="0" fontId="9" fillId="6" borderId="68" xfId="0" applyFont="1" applyFill="1" applyBorder="1" applyAlignment="1">
      <alignment horizontal="center" vertical="top"/>
    </xf>
    <xf numFmtId="0" fontId="14" fillId="4" borderId="43" xfId="0" applyFont="1" applyFill="1" applyBorder="1" applyAlignment="1">
      <alignment horizontal="center" vertical="top"/>
    </xf>
    <xf numFmtId="0" fontId="9" fillId="6" borderId="14" xfId="0" applyFont="1" applyFill="1" applyBorder="1" applyAlignment="1">
      <alignment horizontal="center" vertical="top"/>
    </xf>
    <xf numFmtId="0" fontId="10" fillId="4" borderId="69" xfId="0" applyFont="1" applyFill="1" applyBorder="1" applyAlignment="1">
      <alignment horizontal="center" vertical="top"/>
    </xf>
    <xf numFmtId="0" fontId="14" fillId="4" borderId="69" xfId="0" applyFont="1" applyFill="1" applyBorder="1" applyAlignment="1">
      <alignment horizontal="center" vertical="top"/>
    </xf>
    <xf numFmtId="164" fontId="10" fillId="5" borderId="60" xfId="0" applyNumberFormat="1" applyFont="1" applyFill="1" applyBorder="1" applyAlignment="1">
      <alignment horizontal="center" vertical="top"/>
    </xf>
    <xf numFmtId="164" fontId="10" fillId="4" borderId="70" xfId="0" applyNumberFormat="1" applyFont="1" applyFill="1" applyBorder="1" applyAlignment="1">
      <alignment horizontal="center" vertical="top"/>
    </xf>
    <xf numFmtId="0" fontId="9" fillId="6" borderId="71" xfId="0" applyFont="1" applyFill="1" applyBorder="1" applyAlignment="1">
      <alignment horizontal="center" vertical="top"/>
    </xf>
    <xf numFmtId="2" fontId="10" fillId="4" borderId="65" xfId="0" applyNumberFormat="1" applyFont="1" applyFill="1" applyBorder="1" applyAlignment="1">
      <alignment horizontal="center" vertical="top"/>
    </xf>
    <xf numFmtId="0" fontId="10" fillId="4" borderId="72" xfId="0" applyFont="1" applyFill="1" applyBorder="1" applyAlignment="1">
      <alignment horizontal="center" vertical="top"/>
    </xf>
    <xf numFmtId="0" fontId="9" fillId="6" borderId="74" xfId="0" applyFont="1" applyFill="1" applyBorder="1" applyAlignment="1">
      <alignment horizontal="center" vertical="top"/>
    </xf>
    <xf numFmtId="0" fontId="14" fillId="4" borderId="75" xfId="0" applyFont="1" applyFill="1" applyBorder="1" applyAlignment="1">
      <alignment horizontal="center" vertical="top"/>
    </xf>
    <xf numFmtId="164" fontId="10" fillId="5" borderId="37" xfId="0" applyNumberFormat="1" applyFont="1" applyFill="1" applyBorder="1" applyAlignment="1">
      <alignment horizontal="center" vertical="top"/>
    </xf>
    <xf numFmtId="0" fontId="10" fillId="5" borderId="76" xfId="0" applyFont="1" applyFill="1" applyBorder="1" applyAlignment="1">
      <alignment horizontal="center" vertical="top"/>
    </xf>
    <xf numFmtId="164" fontId="10" fillId="4" borderId="46" xfId="0" applyNumberFormat="1" applyFont="1" applyFill="1" applyBorder="1" applyAlignment="1">
      <alignment horizontal="center" vertical="top"/>
    </xf>
    <xf numFmtId="0" fontId="14" fillId="4" borderId="37" xfId="0" applyFont="1" applyFill="1" applyBorder="1" applyAlignment="1">
      <alignment horizontal="center" vertical="top"/>
    </xf>
    <xf numFmtId="0" fontId="10" fillId="4" borderId="77" xfId="0" applyFont="1" applyFill="1" applyBorder="1" applyAlignment="1">
      <alignment horizontal="center" vertical="top"/>
    </xf>
    <xf numFmtId="0" fontId="10" fillId="4" borderId="78" xfId="0" applyFont="1" applyFill="1" applyBorder="1" applyAlignment="1">
      <alignment horizontal="center" vertical="top"/>
    </xf>
    <xf numFmtId="0" fontId="10" fillId="4" borderId="80" xfId="0" applyFont="1" applyFill="1" applyBorder="1" applyAlignment="1">
      <alignment horizontal="center" vertical="top"/>
    </xf>
    <xf numFmtId="0" fontId="10" fillId="5" borderId="81" xfId="0" applyFont="1" applyFill="1" applyBorder="1" applyAlignment="1">
      <alignment horizontal="center" vertical="top"/>
    </xf>
    <xf numFmtId="0" fontId="10" fillId="4" borderId="60" xfId="0" applyFont="1" applyFill="1" applyBorder="1" applyAlignment="1">
      <alignment horizontal="center" vertical="top"/>
    </xf>
    <xf numFmtId="164" fontId="10" fillId="4" borderId="75" xfId="0" applyNumberFormat="1" applyFont="1" applyFill="1" applyBorder="1" applyAlignment="1">
      <alignment horizontal="center" vertical="top"/>
    </xf>
    <xf numFmtId="1" fontId="10" fillId="5" borderId="82" xfId="0" applyNumberFormat="1" applyFont="1" applyFill="1" applyBorder="1" applyAlignment="1">
      <alignment horizontal="center" vertical="top"/>
    </xf>
    <xf numFmtId="0" fontId="14" fillId="4" borderId="52" xfId="0" applyFont="1" applyFill="1" applyBorder="1" applyAlignment="1">
      <alignment horizontal="center" vertical="top"/>
    </xf>
    <xf numFmtId="0" fontId="10" fillId="4" borderId="83" xfId="0" applyFont="1" applyFill="1" applyBorder="1" applyAlignment="1">
      <alignment horizontal="center" vertical="top"/>
    </xf>
    <xf numFmtId="0" fontId="10" fillId="4" borderId="84" xfId="0" applyFont="1" applyFill="1" applyBorder="1" applyAlignment="1">
      <alignment horizontal="center" vertical="top"/>
    </xf>
    <xf numFmtId="164" fontId="10" fillId="5" borderId="73" xfId="0" applyNumberFormat="1" applyFont="1" applyFill="1" applyBorder="1" applyAlignment="1">
      <alignment horizontal="center" vertical="top"/>
    </xf>
    <xf numFmtId="1" fontId="10" fillId="4" borderId="43" xfId="0" applyNumberFormat="1" applyFont="1" applyFill="1" applyBorder="1" applyAlignment="1">
      <alignment horizontal="center" vertical="top"/>
    </xf>
    <xf numFmtId="164" fontId="10" fillId="5" borderId="76" xfId="0" applyNumberFormat="1" applyFont="1" applyFill="1" applyBorder="1" applyAlignment="1">
      <alignment horizontal="center" vertical="top"/>
    </xf>
    <xf numFmtId="164" fontId="10" fillId="5" borderId="85" xfId="0" applyNumberFormat="1" applyFont="1" applyFill="1" applyBorder="1" applyAlignment="1">
      <alignment horizontal="center" vertical="top"/>
    </xf>
    <xf numFmtId="0" fontId="9" fillId="6" borderId="59" xfId="0" applyFont="1" applyFill="1" applyBorder="1" applyAlignment="1">
      <alignment horizontal="center" vertical="top"/>
    </xf>
    <xf numFmtId="0" fontId="9" fillId="6" borderId="86" xfId="0" applyFont="1" applyFill="1" applyBorder="1" applyAlignment="1">
      <alignment horizontal="center" vertical="top"/>
    </xf>
    <xf numFmtId="0" fontId="14" fillId="4" borderId="51" xfId="0" applyFont="1" applyFill="1" applyBorder="1" applyAlignment="1">
      <alignment horizontal="center" vertical="top"/>
    </xf>
    <xf numFmtId="164" fontId="10" fillId="5" borderId="82" xfId="0" applyNumberFormat="1" applyFont="1" applyFill="1" applyBorder="1" applyAlignment="1">
      <alignment horizontal="center" vertical="top"/>
    </xf>
    <xf numFmtId="0" fontId="14" fillId="4" borderId="62" xfId="0" applyFont="1" applyFill="1" applyBorder="1" applyAlignment="1">
      <alignment horizontal="center" vertical="top"/>
    </xf>
    <xf numFmtId="0" fontId="10" fillId="4" borderId="62" xfId="0" applyFont="1" applyFill="1" applyBorder="1" applyAlignment="1">
      <alignment horizontal="center" vertical="top"/>
    </xf>
    <xf numFmtId="1" fontId="10" fillId="5" borderId="73" xfId="0" applyNumberFormat="1" applyFont="1" applyFill="1" applyBorder="1" applyAlignment="1">
      <alignment horizontal="center" vertical="top"/>
    </xf>
    <xf numFmtId="164" fontId="10" fillId="4" borderId="69" xfId="0" applyNumberFormat="1" applyFont="1" applyFill="1" applyBorder="1" applyAlignment="1">
      <alignment horizontal="center" vertical="top"/>
    </xf>
    <xf numFmtId="1" fontId="10" fillId="4" borderId="52" xfId="0" applyNumberFormat="1" applyFont="1" applyFill="1" applyBorder="1" applyAlignment="1">
      <alignment horizontal="center" vertical="top"/>
    </xf>
    <xf numFmtId="1" fontId="10" fillId="5" borderId="47" xfId="0" applyNumberFormat="1" applyFont="1" applyFill="1" applyBorder="1" applyAlignment="1">
      <alignment horizontal="center" vertical="top"/>
    </xf>
    <xf numFmtId="0" fontId="9" fillId="6" borderId="79" xfId="0" applyFont="1" applyFill="1" applyBorder="1" applyAlignment="1">
      <alignment horizontal="center" vertical="top"/>
    </xf>
    <xf numFmtId="0" fontId="9" fillId="6" borderId="87" xfId="0" applyFont="1" applyFill="1" applyBorder="1" applyAlignment="1">
      <alignment horizontal="center" vertical="top"/>
    </xf>
    <xf numFmtId="164" fontId="10" fillId="5" borderId="54" xfId="0" applyNumberFormat="1" applyFont="1" applyFill="1" applyBorder="1" applyAlignment="1">
      <alignment horizontal="center" vertical="top"/>
    </xf>
    <xf numFmtId="0" fontId="10" fillId="5" borderId="37" xfId="0" applyFont="1" applyFill="1" applyBorder="1" applyAlignment="1">
      <alignment horizontal="center" vertical="top"/>
    </xf>
    <xf numFmtId="164" fontId="10" fillId="4" borderId="52" xfId="0" applyNumberFormat="1" applyFont="1" applyFill="1" applyBorder="1" applyAlignment="1">
      <alignment horizontal="center" vertical="top"/>
    </xf>
    <xf numFmtId="0" fontId="16" fillId="4" borderId="88" xfId="0" applyFont="1" applyFill="1" applyBorder="1" applyAlignment="1">
      <alignment horizontal="center" vertical="top"/>
    </xf>
    <xf numFmtId="0" fontId="16" fillId="4" borderId="89" xfId="0" applyFont="1" applyFill="1" applyBorder="1" applyAlignment="1">
      <alignment horizontal="center" vertical="top"/>
    </xf>
    <xf numFmtId="164" fontId="10" fillId="4" borderId="90" xfId="0" applyNumberFormat="1" applyFont="1" applyFill="1" applyBorder="1" applyAlignment="1">
      <alignment horizontal="center" vertical="top"/>
    </xf>
    <xf numFmtId="164" fontId="10" fillId="5" borderId="88" xfId="0" applyNumberFormat="1" applyFont="1" applyFill="1" applyBorder="1" applyAlignment="1">
      <alignment horizontal="center" vertical="top"/>
    </xf>
    <xf numFmtId="0" fontId="10" fillId="4" borderId="89" xfId="0" applyFont="1" applyFill="1" applyBorder="1" applyAlignment="1">
      <alignment horizontal="center" vertical="top"/>
    </xf>
    <xf numFmtId="0" fontId="10" fillId="4" borderId="88" xfId="0" applyFont="1" applyFill="1" applyBorder="1" applyAlignment="1">
      <alignment horizontal="center" vertical="top"/>
    </xf>
    <xf numFmtId="164" fontId="10" fillId="4" borderId="89" xfId="0" applyNumberFormat="1" applyFont="1" applyFill="1" applyBorder="1" applyAlignment="1">
      <alignment horizontal="center" vertical="top"/>
    </xf>
    <xf numFmtId="0" fontId="10" fillId="4" borderId="92" xfId="0" applyFont="1" applyFill="1" applyBorder="1"/>
    <xf numFmtId="0" fontId="23" fillId="2" borderId="93" xfId="0" applyFont="1" applyFill="1" applyBorder="1" applyAlignment="1">
      <alignment horizontal="center" vertical="top" wrapText="1"/>
    </xf>
    <xf numFmtId="0" fontId="22" fillId="4" borderId="0" xfId="0" applyFont="1" applyFill="1" applyAlignment="1">
      <alignment horizontal="center" vertical="center"/>
    </xf>
    <xf numFmtId="0" fontId="21" fillId="4" borderId="0" xfId="0" applyFont="1" applyFill="1" applyAlignment="1">
      <alignment horizontal="center" vertical="center"/>
    </xf>
    <xf numFmtId="0" fontId="23" fillId="4" borderId="0" xfId="0" applyFont="1" applyFill="1" applyAlignment="1">
      <alignment horizontal="center" vertical="top" wrapText="1"/>
    </xf>
    <xf numFmtId="0" fontId="21" fillId="4" borderId="0" xfId="0" applyFont="1" applyFill="1" applyAlignment="1">
      <alignment horizontal="left" vertical="center"/>
    </xf>
    <xf numFmtId="0" fontId="21" fillId="4" borderId="0" xfId="0" applyFont="1" applyFill="1" applyAlignment="1">
      <alignment horizontal="center" vertical="top"/>
    </xf>
    <xf numFmtId="0" fontId="24" fillId="4" borderId="0" xfId="0" applyFont="1" applyFill="1" applyAlignment="1">
      <alignment horizontal="center" vertical="center"/>
    </xf>
    <xf numFmtId="0" fontId="21" fillId="4" borderId="96" xfId="0" applyFont="1" applyFill="1" applyBorder="1" applyAlignment="1">
      <alignment horizontal="left" vertical="top"/>
    </xf>
    <xf numFmtId="0" fontId="21" fillId="4" borderId="0" xfId="0" applyFont="1" applyFill="1" applyAlignment="1">
      <alignment horizontal="left" vertical="top"/>
    </xf>
    <xf numFmtId="0" fontId="21" fillId="2" borderId="0" xfId="0" applyFont="1" applyFill="1" applyAlignment="1">
      <alignment horizontal="left" vertical="center"/>
    </xf>
    <xf numFmtId="0" fontId="21" fillId="2" borderId="97" xfId="0" applyFont="1" applyFill="1" applyBorder="1" applyAlignment="1">
      <alignment horizontal="left" vertical="center"/>
    </xf>
    <xf numFmtId="0" fontId="14" fillId="4" borderId="0" xfId="0" applyFont="1" applyFill="1" applyAlignment="1">
      <alignment horizontal="center" vertical="top" wrapText="1"/>
    </xf>
    <xf numFmtId="0" fontId="10" fillId="4" borderId="0" xfId="0" applyFont="1" applyFill="1" applyAlignment="1">
      <alignment wrapText="1"/>
    </xf>
    <xf numFmtId="0" fontId="21" fillId="4" borderId="0" xfId="0" applyFont="1" applyFill="1" applyAlignment="1">
      <alignment horizontal="center" vertical="top" wrapText="1"/>
    </xf>
    <xf numFmtId="0" fontId="21" fillId="4" borderId="0" xfId="0" applyFont="1" applyFill="1" applyAlignment="1">
      <alignment horizontal="center" vertical="center" wrapText="1"/>
    </xf>
    <xf numFmtId="0" fontId="0" fillId="4" borderId="0" xfId="0" applyFill="1" applyAlignment="1">
      <alignment vertical="top" wrapText="1"/>
    </xf>
    <xf numFmtId="0" fontId="0" fillId="4" borderId="0" xfId="0" applyFill="1" applyAlignment="1">
      <alignment vertical="top"/>
    </xf>
    <xf numFmtId="0" fontId="0" fillId="5" borderId="0" xfId="0" applyFill="1" applyAlignment="1">
      <alignment vertical="top" wrapText="1"/>
    </xf>
    <xf numFmtId="0" fontId="0" fillId="5" borderId="0" xfId="0" applyFill="1"/>
    <xf numFmtId="0" fontId="0" fillId="5" borderId="0" xfId="0" applyFill="1" applyAlignment="1">
      <alignment horizontal="left" vertical="top" wrapText="1"/>
    </xf>
    <xf numFmtId="0" fontId="26" fillId="5" borderId="0" xfId="0" applyFont="1" applyFill="1" applyAlignment="1">
      <alignment vertical="top" wrapText="1"/>
      <extLst>
        <ext xmlns:xfpb="http://schemas.microsoft.com/office/spreadsheetml/2022/featurepropertybag" uri="{C7286773-470A-42A8-94C5-96B5CB345126}">
          <xfpb:xfComplement i="0"/>
        </ext>
      </extLst>
    </xf>
    <xf numFmtId="0" fontId="26" fillId="5" borderId="0" xfId="0" applyFont="1" applyFill="1"/>
    <xf numFmtId="0" fontId="0" fillId="5" borderId="0" xfId="0" applyFill="1" applyAlignment="1">
      <alignment vertical="top" wrapText="1"/>
      <extLst>
        <ext xmlns:xfpb="http://schemas.microsoft.com/office/spreadsheetml/2022/featurepropertybag" uri="{C7286773-470A-42A8-94C5-96B5CB345126}">
          <xfpb:xfComplement i="0"/>
        </ext>
      </extLst>
    </xf>
    <xf numFmtId="0" fontId="26" fillId="5" borderId="0" xfId="0" applyFont="1" applyFill="1">
      <extLst>
        <ext xmlns:xfpb="http://schemas.microsoft.com/office/spreadsheetml/2022/featurepropertybag" uri="{C7286773-470A-42A8-94C5-96B5CB345126}">
          <xfpb:xfComplement i="0"/>
        </ext>
      </extLst>
    </xf>
    <xf numFmtId="0" fontId="0" fillId="5" borderId="101" xfId="0" applyFill="1" applyBorder="1"/>
    <xf numFmtId="0" fontId="0" fillId="5" borderId="102" xfId="0" applyFill="1" applyBorder="1"/>
    <xf numFmtId="0" fontId="0" fillId="7" borderId="99" xfId="0" applyFill="1" applyBorder="1" applyAlignment="1">
      <alignment horizontal="center" vertical="top" wrapText="1"/>
    </xf>
    <xf numFmtId="0" fontId="20" fillId="7" borderId="99" xfId="0" applyFont="1" applyFill="1" applyBorder="1" applyAlignment="1">
      <alignment horizontal="center" vertical="top" wrapText="1"/>
    </xf>
    <xf numFmtId="0" fontId="0" fillId="4" borderId="0" xfId="0" applyFill="1" applyAlignment="1">
      <alignment horizontal="left" vertical="top" wrapText="1"/>
    </xf>
    <xf numFmtId="0" fontId="0" fillId="5" borderId="0" xfId="0" applyFill="1" applyAlignment="1">
      <alignment horizontal="center" vertical="top" wrapText="1"/>
      <extLst>
        <ext xmlns:xfpb="http://schemas.microsoft.com/office/spreadsheetml/2022/featurepropertybag" uri="{C7286773-470A-42A8-94C5-96B5CB345126}">
          <xfpb:xfComplement i="0"/>
        </ext>
      </extLst>
    </xf>
    <xf numFmtId="0" fontId="1" fillId="5" borderId="0" xfId="1" applyFill="1"/>
    <xf numFmtId="0" fontId="1" fillId="5" borderId="0" xfId="1" applyFill="1" applyAlignment="1">
      <alignment horizontal="left" vertical="top" wrapText="1"/>
    </xf>
    <xf numFmtId="0" fontId="0" fillId="8" borderId="0" xfId="0" applyFill="1"/>
    <xf numFmtId="0" fontId="0" fillId="8" borderId="0" xfId="0" applyFill="1" applyAlignment="1">
      <alignment vertical="top" wrapText="1"/>
    </xf>
    <xf numFmtId="0" fontId="4" fillId="4" borderId="0" xfId="0" applyFont="1" applyFill="1"/>
    <xf numFmtId="0" fontId="20" fillId="4" borderId="0" xfId="0" applyFont="1" applyFill="1"/>
    <xf numFmtId="0" fontId="28" fillId="4" borderId="0" xfId="0" applyFont="1" applyFill="1" applyAlignment="1">
      <alignment vertical="top" wrapText="1"/>
    </xf>
    <xf numFmtId="0" fontId="27" fillId="4" borderId="0" xfId="0" applyFont="1" applyFill="1"/>
    <xf numFmtId="0" fontId="26" fillId="5" borderId="0" xfId="0" applyFont="1" applyFill="1" applyAlignment="1">
      <alignment horizontal="left" vertical="top"/>
    </xf>
    <xf numFmtId="0" fontId="26" fillId="5" borderId="0" xfId="0" applyFont="1" applyFill="1" applyAlignment="1">
      <alignment horizontal="left" vertical="top" wrapText="1"/>
    </xf>
    <xf numFmtId="0" fontId="1" fillId="5" borderId="0" xfId="1" applyFill="1" applyAlignment="1">
      <alignment horizontal="left" vertical="top"/>
    </xf>
    <xf numFmtId="0" fontId="0" fillId="8" borderId="101" xfId="0" applyFill="1" applyBorder="1"/>
    <xf numFmtId="0" fontId="0" fillId="8" borderId="100" xfId="0" applyFill="1" applyBorder="1"/>
    <xf numFmtId="0" fontId="0" fillId="4" borderId="101" xfId="0" applyFill="1" applyBorder="1"/>
    <xf numFmtId="0" fontId="0" fillId="4" borderId="100" xfId="0" applyFill="1" applyBorder="1"/>
    <xf numFmtId="0" fontId="21" fillId="2" borderId="115" xfId="0" applyFont="1" applyFill="1" applyBorder="1" applyAlignment="1">
      <alignment horizontal="center" vertical="top"/>
    </xf>
    <xf numFmtId="0" fontId="21" fillId="4" borderId="117" xfId="0" applyFont="1" applyFill="1" applyBorder="1" applyAlignment="1">
      <alignment horizontal="left" vertical="top"/>
    </xf>
    <xf numFmtId="0" fontId="10" fillId="4" borderId="92" xfId="0" applyFont="1" applyFill="1" applyBorder="1" applyAlignment="1">
      <alignment wrapText="1"/>
    </xf>
    <xf numFmtId="0" fontId="24" fillId="2" borderId="118" xfId="0" applyFont="1" applyFill="1" applyBorder="1" applyAlignment="1">
      <alignment horizontal="left" vertical="center"/>
    </xf>
    <xf numFmtId="0" fontId="21" fillId="2" borderId="119" xfId="0" applyFont="1" applyFill="1" applyBorder="1" applyAlignment="1">
      <alignment horizontal="left" vertical="top"/>
    </xf>
    <xf numFmtId="0" fontId="10" fillId="4" borderId="91" xfId="0" applyFont="1" applyFill="1" applyBorder="1" applyAlignment="1">
      <alignment horizontal="center" vertical="center"/>
    </xf>
    <xf numFmtId="0" fontId="23" fillId="2" borderId="120" xfId="0" applyFont="1" applyFill="1" applyBorder="1" applyAlignment="1">
      <alignment horizontal="center" vertical="top" wrapText="1"/>
    </xf>
    <xf numFmtId="0" fontId="4" fillId="4" borderId="102" xfId="0" applyFont="1" applyFill="1" applyBorder="1" applyAlignment="1">
      <alignment vertical="top"/>
    </xf>
    <xf numFmtId="0" fontId="0" fillId="4" borderId="106" xfId="0" applyFill="1" applyBorder="1"/>
    <xf numFmtId="0" fontId="0" fillId="4" borderId="102" xfId="0" applyFill="1" applyBorder="1"/>
    <xf numFmtId="0" fontId="0" fillId="4" borderId="107" xfId="0" applyFill="1" applyBorder="1"/>
    <xf numFmtId="0" fontId="30" fillId="4" borderId="0" xfId="0" applyFont="1" applyFill="1"/>
    <xf numFmtId="0" fontId="20" fillId="4" borderId="0" xfId="0" applyFont="1" applyFill="1" applyAlignment="1">
      <alignment vertical="top"/>
    </xf>
    <xf numFmtId="0" fontId="33" fillId="4" borderId="55" xfId="0" applyFont="1" applyFill="1" applyBorder="1"/>
    <xf numFmtId="0" fontId="32" fillId="4" borderId="105" xfId="0" applyFont="1" applyFill="1" applyBorder="1" applyAlignment="1">
      <alignment horizontal="center"/>
    </xf>
    <xf numFmtId="0" fontId="32" fillId="4" borderId="99" xfId="0" applyFont="1" applyFill="1" applyBorder="1" applyAlignment="1">
      <alignment horizontal="center"/>
    </xf>
    <xf numFmtId="2" fontId="34" fillId="4" borderId="99" xfId="0" applyNumberFormat="1" applyFont="1" applyFill="1" applyBorder="1" applyAlignment="1">
      <alignment horizontal="center"/>
    </xf>
    <xf numFmtId="0" fontId="34" fillId="4" borderId="99" xfId="0" applyFont="1" applyFill="1" applyBorder="1" applyAlignment="1">
      <alignment horizontal="center"/>
    </xf>
    <xf numFmtId="2" fontId="35" fillId="2" borderId="99" xfId="0" applyNumberFormat="1" applyFont="1" applyFill="1" applyBorder="1" applyAlignment="1">
      <alignment horizontal="center"/>
    </xf>
    <xf numFmtId="0" fontId="35" fillId="2" borderId="99" xfId="0" applyFont="1" applyFill="1" applyBorder="1" applyAlignment="1">
      <alignment horizontal="center"/>
    </xf>
    <xf numFmtId="0" fontId="33" fillId="4" borderId="35" xfId="0" applyFont="1" applyFill="1" applyBorder="1"/>
    <xf numFmtId="0" fontId="34" fillId="4" borderId="0" xfId="0" applyFont="1" applyFill="1"/>
    <xf numFmtId="2" fontId="34" fillId="4" borderId="105" xfId="0" applyNumberFormat="1" applyFont="1" applyFill="1" applyBorder="1" applyAlignment="1">
      <alignment horizontal="center"/>
    </xf>
    <xf numFmtId="0" fontId="32" fillId="4" borderId="53" xfId="0" applyFont="1" applyFill="1" applyBorder="1"/>
    <xf numFmtId="0" fontId="34" fillId="4" borderId="106" xfId="0" applyFont="1" applyFill="1" applyBorder="1"/>
    <xf numFmtId="0" fontId="34" fillId="4" borderId="101" xfId="0" applyFont="1" applyFill="1" applyBorder="1"/>
    <xf numFmtId="0" fontId="31" fillId="4" borderId="101" xfId="0" applyFont="1" applyFill="1" applyBorder="1"/>
    <xf numFmtId="0" fontId="34" fillId="4" borderId="0" xfId="0" applyFont="1" applyFill="1" applyAlignment="1">
      <alignment horizontal="center"/>
    </xf>
    <xf numFmtId="0" fontId="31" fillId="4" borderId="0" xfId="0" applyFont="1" applyFill="1"/>
    <xf numFmtId="0" fontId="31" fillId="2" borderId="0" xfId="0" applyFont="1" applyFill="1"/>
    <xf numFmtId="0" fontId="32" fillId="4" borderId="101" xfId="0" applyFont="1" applyFill="1" applyBorder="1" applyAlignment="1">
      <alignment horizontal="center" vertical="top"/>
    </xf>
    <xf numFmtId="0" fontId="32" fillId="4" borderId="0" xfId="0" applyFont="1" applyFill="1" applyAlignment="1">
      <alignment horizontal="center" vertical="top"/>
    </xf>
    <xf numFmtId="0" fontId="20" fillId="4" borderId="106" xfId="0" applyFont="1" applyFill="1" applyBorder="1" applyAlignment="1">
      <alignment vertical="top"/>
    </xf>
    <xf numFmtId="0" fontId="34" fillId="4" borderId="0" xfId="0" applyFont="1" applyFill="1" applyAlignment="1">
      <alignment wrapText="1"/>
    </xf>
    <xf numFmtId="0" fontId="32" fillId="4" borderId="0" xfId="0" applyFont="1" applyFill="1" applyAlignment="1">
      <alignment horizontal="right"/>
    </xf>
    <xf numFmtId="0" fontId="32" fillId="4" borderId="0" xfId="0" applyFont="1" applyFill="1" applyAlignment="1">
      <alignment wrapText="1"/>
    </xf>
    <xf numFmtId="166" fontId="34" fillId="4" borderId="0" xfId="0" applyNumberFormat="1" applyFont="1" applyFill="1" applyAlignment="1">
      <alignment horizontal="right"/>
    </xf>
    <xf numFmtId="0" fontId="36" fillId="2" borderId="0" xfId="0" applyFont="1" applyFill="1"/>
    <xf numFmtId="2" fontId="36" fillId="2" borderId="0" xfId="0" applyNumberFormat="1" applyFont="1" applyFill="1" applyAlignment="1">
      <alignment horizontal="right"/>
    </xf>
    <xf numFmtId="0" fontId="36" fillId="2" borderId="0" xfId="0" applyFont="1" applyFill="1" applyAlignment="1">
      <alignment horizontal="right"/>
    </xf>
    <xf numFmtId="0" fontId="34" fillId="4" borderId="0" xfId="0" applyFont="1" applyFill="1" applyAlignment="1">
      <alignment horizontal="right" vertical="top" wrapText="1"/>
    </xf>
    <xf numFmtId="2" fontId="34" fillId="4" borderId="0" xfId="0" applyNumberFormat="1" applyFont="1" applyFill="1" applyAlignment="1">
      <alignment horizontal="right" vertical="top"/>
    </xf>
    <xf numFmtId="9" fontId="34" fillId="4" borderId="0" xfId="3" applyFont="1" applyFill="1" applyBorder="1" applyAlignment="1">
      <alignment horizontal="right" vertical="top"/>
    </xf>
    <xf numFmtId="2" fontId="34" fillId="2" borderId="0" xfId="0" applyNumberFormat="1" applyFont="1" applyFill="1" applyAlignment="1">
      <alignment horizontal="right" vertical="top"/>
    </xf>
    <xf numFmtId="0" fontId="34" fillId="2" borderId="0" xfId="0" applyFont="1" applyFill="1" applyAlignment="1">
      <alignment horizontal="right" vertical="top"/>
    </xf>
    <xf numFmtId="0" fontId="31" fillId="4" borderId="0" xfId="0" applyFont="1" applyFill="1" applyAlignment="1">
      <alignment vertical="top"/>
    </xf>
    <xf numFmtId="0" fontId="0" fillId="8" borderId="0" xfId="0" applyFill="1" applyAlignment="1">
      <alignment horizontal="left" vertical="top"/>
    </xf>
    <xf numFmtId="0" fontId="0" fillId="8" borderId="0" xfId="0" applyFill="1" applyAlignment="1">
      <alignment vertical="top" wrapText="1"/>
      <extLst>
        <ext xmlns:xfpb="http://schemas.microsoft.com/office/spreadsheetml/2022/featurepropertybag" uri="{C7286773-470A-42A8-94C5-96B5CB345126}">
          <xfpb:xfComplement i="0"/>
        </ext>
      </extLst>
    </xf>
    <xf numFmtId="0" fontId="26" fillId="8" borderId="0" xfId="0" applyFont="1" applyFill="1"/>
    <xf numFmtId="0" fontId="4" fillId="8" borderId="0" xfId="0" applyFont="1" applyFill="1" applyAlignment="1">
      <alignment vertical="top"/>
    </xf>
    <xf numFmtId="0" fontId="4" fillId="8" borderId="35" xfId="0" applyFont="1" applyFill="1" applyBorder="1" applyAlignment="1">
      <alignment vertical="top"/>
    </xf>
    <xf numFmtId="0" fontId="19" fillId="8" borderId="0" xfId="0" applyFont="1" applyFill="1" applyAlignment="1">
      <alignment vertical="top"/>
    </xf>
    <xf numFmtId="0" fontId="27" fillId="8" borderId="0" xfId="0" applyFont="1" applyFill="1" applyAlignment="1">
      <alignment vertical="top"/>
    </xf>
    <xf numFmtId="0" fontId="41" fillId="4" borderId="101" xfId="0" applyFont="1" applyFill="1" applyBorder="1"/>
    <xf numFmtId="0" fontId="41" fillId="4" borderId="0" xfId="0" applyFont="1" applyFill="1"/>
    <xf numFmtId="0" fontId="41" fillId="4" borderId="106" xfId="0" applyFont="1" applyFill="1" applyBorder="1"/>
    <xf numFmtId="0" fontId="40" fillId="4" borderId="105" xfId="0" applyFont="1" applyFill="1" applyBorder="1" applyAlignment="1">
      <alignment horizontal="center"/>
    </xf>
    <xf numFmtId="0" fontId="40" fillId="4" borderId="99" xfId="0" applyFont="1" applyFill="1" applyBorder="1" applyAlignment="1">
      <alignment horizontal="center"/>
    </xf>
    <xf numFmtId="2" fontId="41" fillId="4" borderId="105" xfId="0" applyNumberFormat="1" applyFont="1" applyFill="1" applyBorder="1" applyAlignment="1">
      <alignment horizontal="center"/>
    </xf>
    <xf numFmtId="0" fontId="41" fillId="4" borderId="99" xfId="0" applyFont="1" applyFill="1" applyBorder="1" applyAlignment="1">
      <alignment horizontal="center"/>
    </xf>
    <xf numFmtId="2" fontId="41" fillId="4" borderId="99" xfId="0" applyNumberFormat="1" applyFont="1" applyFill="1" applyBorder="1" applyAlignment="1">
      <alignment horizontal="center"/>
    </xf>
    <xf numFmtId="2" fontId="42" fillId="8" borderId="99" xfId="0" applyNumberFormat="1" applyFont="1" applyFill="1" applyBorder="1" applyAlignment="1">
      <alignment horizontal="center"/>
    </xf>
    <xf numFmtId="0" fontId="42" fillId="8" borderId="99" xfId="0" applyFont="1" applyFill="1" applyBorder="1" applyAlignment="1">
      <alignment horizontal="center"/>
    </xf>
    <xf numFmtId="0" fontId="0" fillId="8" borderId="127" xfId="0" applyFill="1" applyBorder="1" applyAlignment="1">
      <alignment horizontal="center"/>
    </xf>
    <xf numFmtId="0" fontId="0" fillId="8" borderId="0" xfId="0" applyFill="1" applyAlignment="1">
      <alignment horizontal="center"/>
    </xf>
    <xf numFmtId="0" fontId="0" fillId="8" borderId="129" xfId="0" applyFill="1" applyBorder="1" applyAlignment="1">
      <alignment horizontal="center"/>
    </xf>
    <xf numFmtId="0" fontId="0" fillId="4" borderId="110" xfId="0" applyFill="1" applyBorder="1" applyAlignment="1">
      <alignment horizontal="center"/>
    </xf>
    <xf numFmtId="0" fontId="0" fillId="4" borderId="128" xfId="0" applyFill="1" applyBorder="1" applyAlignment="1">
      <alignment horizontal="center"/>
    </xf>
    <xf numFmtId="0" fontId="0" fillId="4" borderId="121" xfId="0" applyFill="1" applyBorder="1" applyAlignment="1">
      <alignment horizontal="center"/>
    </xf>
    <xf numFmtId="0" fontId="0" fillId="4" borderId="123" xfId="0" applyFill="1" applyBorder="1" applyAlignment="1">
      <alignment horizontal="center"/>
    </xf>
    <xf numFmtId="0" fontId="0" fillId="4" borderId="122" xfId="0" applyFill="1" applyBorder="1" applyAlignment="1">
      <alignment horizontal="center"/>
    </xf>
    <xf numFmtId="0" fontId="0" fillId="8" borderId="108" xfId="0" applyFill="1" applyBorder="1" applyAlignment="1">
      <alignment horizontal="center"/>
    </xf>
    <xf numFmtId="0" fontId="0" fillId="8" borderId="106" xfId="0" applyFill="1" applyBorder="1" applyAlignment="1">
      <alignment horizontal="center"/>
    </xf>
    <xf numFmtId="0" fontId="0" fillId="4" borderId="113" xfId="0" applyFill="1" applyBorder="1" applyAlignment="1">
      <alignment horizontal="center"/>
    </xf>
    <xf numFmtId="0" fontId="0" fillId="4" borderId="114" xfId="0" applyFill="1" applyBorder="1" applyAlignment="1">
      <alignment horizontal="center"/>
    </xf>
    <xf numFmtId="0" fontId="0" fillId="4" borderId="112" xfId="0" applyFill="1" applyBorder="1" applyAlignment="1">
      <alignment horizontal="center"/>
    </xf>
    <xf numFmtId="0" fontId="0" fillId="4" borderId="109" xfId="0" applyFill="1" applyBorder="1" applyAlignment="1">
      <alignment horizontal="center"/>
    </xf>
    <xf numFmtId="0" fontId="0" fillId="4" borderId="111" xfId="0" applyFill="1" applyBorder="1" applyAlignment="1">
      <alignment horizontal="center"/>
    </xf>
    <xf numFmtId="0" fontId="0" fillId="4" borderId="124" xfId="0" applyFill="1" applyBorder="1" applyAlignment="1">
      <alignment horizontal="center"/>
    </xf>
    <xf numFmtId="0" fontId="0" fillId="4" borderId="125" xfId="0" applyFill="1" applyBorder="1" applyAlignment="1">
      <alignment horizontal="center"/>
    </xf>
    <xf numFmtId="0" fontId="0" fillId="4" borderId="126" xfId="0" applyFill="1" applyBorder="1" applyAlignment="1">
      <alignment horizontal="center"/>
    </xf>
    <xf numFmtId="166" fontId="36" fillId="2" borderId="0" xfId="0" applyNumberFormat="1" applyFont="1" applyFill="1" applyAlignment="1">
      <alignment horizontal="right"/>
    </xf>
    <xf numFmtId="0" fontId="0" fillId="0" borderId="1" xfId="0" applyBorder="1" applyAlignment="1">
      <alignment vertical="top"/>
    </xf>
    <xf numFmtId="0" fontId="43" fillId="0" borderId="0" xfId="0" applyFont="1"/>
    <xf numFmtId="0" fontId="0" fillId="7" borderId="99" xfId="0" applyFill="1" applyBorder="1" applyAlignment="1">
      <alignment horizontal="left" vertical="top" wrapText="1"/>
    </xf>
    <xf numFmtId="0" fontId="0" fillId="7" borderId="99" xfId="0" applyFill="1" applyBorder="1" applyAlignment="1">
      <alignment horizontal="left" vertical="top"/>
    </xf>
    <xf numFmtId="0" fontId="0" fillId="5" borderId="0" xfId="0" applyFill="1" applyAlignment="1">
      <alignment horizontal="left" vertical="top" wrapText="1"/>
    </xf>
    <xf numFmtId="0" fontId="27" fillId="8" borderId="0" xfId="0" applyFont="1" applyFill="1" applyAlignment="1">
      <alignment horizontal="center" vertical="top"/>
    </xf>
    <xf numFmtId="0" fontId="26" fillId="8" borderId="0" xfId="0" applyFont="1" applyFill="1" applyAlignment="1">
      <alignment horizontal="center" wrapText="1"/>
    </xf>
    <xf numFmtId="0" fontId="0" fillId="4" borderId="0" xfId="0" applyFill="1" applyAlignment="1">
      <alignment horizontal="left" vertical="top" wrapText="1"/>
    </xf>
    <xf numFmtId="0" fontId="26" fillId="5" borderId="0" xfId="0" applyFont="1" applyFill="1" applyAlignment="1">
      <alignment horizontal="left" vertical="top" wrapText="1"/>
    </xf>
    <xf numFmtId="0" fontId="27" fillId="5" borderId="0" xfId="0" applyFont="1" applyFill="1" applyAlignment="1">
      <alignment horizontal="center" vertical="top" wrapText="1"/>
    </xf>
    <xf numFmtId="0" fontId="26" fillId="5" borderId="0" xfId="0" applyFont="1" applyFill="1" applyAlignment="1">
      <alignment horizontal="center" wrapText="1"/>
    </xf>
    <xf numFmtId="0" fontId="20" fillId="7" borderId="103" xfId="0" applyFont="1" applyFill="1" applyBorder="1" applyAlignment="1">
      <alignment horizontal="center" vertical="top"/>
    </xf>
    <xf numFmtId="0" fontId="20" fillId="7" borderId="104" xfId="0" applyFont="1" applyFill="1" applyBorder="1" applyAlignment="1">
      <alignment horizontal="center" vertical="top"/>
    </xf>
    <xf numFmtId="0" fontId="20" fillId="7" borderId="105" xfId="0" applyFont="1" applyFill="1" applyBorder="1" applyAlignment="1">
      <alignment horizontal="center" vertical="top"/>
    </xf>
    <xf numFmtId="0" fontId="16" fillId="5" borderId="7" xfId="0" applyFont="1" applyFill="1" applyBorder="1" applyAlignment="1">
      <alignment horizontal="center" vertical="center"/>
    </xf>
    <xf numFmtId="0" fontId="16" fillId="5" borderId="30" xfId="0" applyFont="1" applyFill="1" applyBorder="1" applyAlignment="1">
      <alignment horizontal="center" vertical="center"/>
    </xf>
    <xf numFmtId="0" fontId="16" fillId="5" borderId="29" xfId="0" applyFont="1" applyFill="1" applyBorder="1" applyAlignment="1">
      <alignment horizontal="center" vertical="center"/>
    </xf>
    <xf numFmtId="0" fontId="22" fillId="4" borderId="0" xfId="0" applyFont="1" applyFill="1" applyAlignment="1">
      <alignment horizontal="center" vertical="center"/>
    </xf>
    <xf numFmtId="0" fontId="29" fillId="2" borderId="94" xfId="0" applyFont="1" applyFill="1" applyBorder="1" applyAlignment="1">
      <alignment horizontal="center" vertical="top" wrapText="1"/>
    </xf>
    <xf numFmtId="0" fontId="29" fillId="2" borderId="95" xfId="0" applyFont="1" applyFill="1" applyBorder="1" applyAlignment="1">
      <alignment horizontal="center" vertical="top" wrapText="1"/>
    </xf>
    <xf numFmtId="0" fontId="23" fillId="4" borderId="0" xfId="0" applyFont="1" applyFill="1" applyAlignment="1">
      <alignment horizontal="center" vertical="top" wrapText="1"/>
    </xf>
    <xf numFmtId="0" fontId="21" fillId="4" borderId="0" xfId="0" applyFont="1" applyFill="1" applyAlignment="1">
      <alignment horizontal="center" vertical="center"/>
    </xf>
    <xf numFmtId="0" fontId="21" fillId="4" borderId="98" xfId="0" applyFont="1" applyFill="1" applyBorder="1" applyAlignment="1">
      <alignment horizontal="left" vertical="top" wrapText="1"/>
    </xf>
    <xf numFmtId="0" fontId="21" fillId="4" borderId="116" xfId="0" applyFont="1" applyFill="1" applyBorder="1" applyAlignment="1">
      <alignment horizontal="left" vertical="top" wrapText="1"/>
    </xf>
    <xf numFmtId="0" fontId="21" fillId="4" borderId="98" xfId="0" applyFont="1" applyFill="1" applyBorder="1" applyAlignment="1">
      <alignment horizontal="left" vertical="top"/>
    </xf>
    <xf numFmtId="0" fontId="21" fillId="4" borderId="116" xfId="0" applyFont="1" applyFill="1" applyBorder="1" applyAlignment="1">
      <alignment horizontal="left" vertical="top"/>
    </xf>
    <xf numFmtId="0" fontId="16" fillId="5" borderId="18" xfId="0" applyFont="1" applyFill="1" applyBorder="1" applyAlignment="1">
      <alignment horizontal="center" vertical="center"/>
    </xf>
    <xf numFmtId="0" fontId="9" fillId="6" borderId="40" xfId="0" applyFont="1" applyFill="1" applyBorder="1" applyAlignment="1">
      <alignment horizontal="center"/>
    </xf>
    <xf numFmtId="0" fontId="9" fillId="6" borderId="41" xfId="0" applyFont="1" applyFill="1" applyBorder="1" applyAlignment="1">
      <alignment horizontal="center"/>
    </xf>
    <xf numFmtId="0" fontId="13" fillId="5" borderId="6" xfId="0" applyFont="1" applyFill="1" applyBorder="1" applyAlignment="1">
      <alignment horizontal="center" vertical="center" wrapText="1"/>
    </xf>
    <xf numFmtId="0" fontId="13" fillId="5" borderId="18" xfId="0" applyFont="1" applyFill="1" applyBorder="1" applyAlignment="1">
      <alignment horizontal="center" vertical="center"/>
    </xf>
    <xf numFmtId="0" fontId="12" fillId="5" borderId="24" xfId="0" applyFont="1" applyFill="1" applyBorder="1" applyAlignment="1">
      <alignment horizontal="center" vertical="center" wrapText="1"/>
    </xf>
    <xf numFmtId="0" fontId="12" fillId="5" borderId="18" xfId="0" applyFont="1" applyFill="1" applyBorder="1" applyAlignment="1">
      <alignment horizontal="center" vertical="center"/>
    </xf>
    <xf numFmtId="0" fontId="17" fillId="6" borderId="21" xfId="0" applyFont="1" applyFill="1" applyBorder="1" applyAlignment="1">
      <alignment horizontal="center" vertical="top"/>
    </xf>
    <xf numFmtId="0" fontId="17" fillId="6" borderId="22" xfId="0" applyFont="1" applyFill="1" applyBorder="1" applyAlignment="1">
      <alignment horizontal="center" vertical="top"/>
    </xf>
    <xf numFmtId="0" fontId="17" fillId="6" borderId="10" xfId="0" applyFont="1" applyFill="1" applyBorder="1" applyAlignment="1">
      <alignment horizontal="center"/>
    </xf>
    <xf numFmtId="0" fontId="17" fillId="6" borderId="11" xfId="0" applyFont="1" applyFill="1" applyBorder="1" applyAlignment="1">
      <alignment horizontal="center"/>
    </xf>
    <xf numFmtId="0" fontId="9" fillId="6" borderId="38" xfId="0" applyFont="1" applyFill="1" applyBorder="1" applyAlignment="1">
      <alignment horizontal="center"/>
    </xf>
    <xf numFmtId="0" fontId="9" fillId="6" borderId="39" xfId="0" applyFont="1" applyFill="1" applyBorder="1" applyAlignment="1">
      <alignment horizontal="center"/>
    </xf>
    <xf numFmtId="0" fontId="12" fillId="5" borderId="7" xfId="0" applyFont="1" applyFill="1" applyBorder="1" applyAlignment="1">
      <alignment horizontal="center" vertical="center"/>
    </xf>
    <xf numFmtId="0" fontId="12" fillId="5" borderId="7"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20" xfId="0" applyFont="1" applyFill="1" applyBorder="1" applyAlignment="1">
      <alignment horizontal="center" vertical="center"/>
    </xf>
    <xf numFmtId="0" fontId="34" fillId="2" borderId="0" xfId="0" applyFont="1" applyFill="1" applyAlignment="1">
      <alignment horizontal="left" vertical="top" wrapText="1"/>
    </xf>
    <xf numFmtId="0" fontId="34" fillId="4" borderId="0" xfId="0" applyFont="1" applyFill="1" applyAlignment="1">
      <alignment horizontal="left" vertical="top" wrapText="1"/>
    </xf>
    <xf numFmtId="0" fontId="38" fillId="2" borderId="55" xfId="0" applyFont="1" applyFill="1" applyBorder="1" applyAlignment="1">
      <alignment horizontal="center" vertical="top"/>
    </xf>
    <xf numFmtId="0" fontId="38" fillId="2" borderId="35" xfId="0" applyFont="1" applyFill="1" applyBorder="1" applyAlignment="1">
      <alignment horizontal="center" vertical="top"/>
    </xf>
    <xf numFmtId="0" fontId="38" fillId="2" borderId="53" xfId="0" applyFont="1" applyFill="1" applyBorder="1" applyAlignment="1">
      <alignment horizontal="center" vertical="top"/>
    </xf>
    <xf numFmtId="0" fontId="38" fillId="2" borderId="101" xfId="0" applyFont="1" applyFill="1" applyBorder="1" applyAlignment="1">
      <alignment horizontal="center" vertical="top"/>
    </xf>
    <xf numFmtId="0" fontId="38" fillId="2" borderId="0" xfId="0" applyFont="1" applyFill="1" applyAlignment="1">
      <alignment horizontal="center" vertical="top"/>
    </xf>
    <xf numFmtId="0" fontId="38" fillId="2" borderId="106" xfId="0" applyFont="1" applyFill="1" applyBorder="1" applyAlignment="1">
      <alignment horizontal="center" vertical="top"/>
    </xf>
    <xf numFmtId="0" fontId="32" fillId="2" borderId="0" xfId="0" applyFont="1" applyFill="1" applyAlignment="1">
      <alignment horizontal="center"/>
    </xf>
    <xf numFmtId="0" fontId="34" fillId="4" borderId="0" xfId="0" applyFont="1" applyFill="1" applyAlignment="1">
      <alignment horizontal="center" vertical="top"/>
    </xf>
    <xf numFmtId="0" fontId="39" fillId="2" borderId="0" xfId="0" applyFont="1" applyFill="1" applyAlignment="1">
      <alignment horizontal="center" vertical="center"/>
    </xf>
    <xf numFmtId="0" fontId="18" fillId="4" borderId="0" xfId="0" applyFont="1" applyFill="1" applyAlignment="1">
      <alignment horizontal="center"/>
    </xf>
    <xf numFmtId="0" fontId="34" fillId="4" borderId="103" xfId="0" applyFont="1" applyFill="1" applyBorder="1" applyAlignment="1">
      <alignment horizontal="left" vertical="top" wrapText="1"/>
    </xf>
    <xf numFmtId="0" fontId="34" fillId="4" borderId="104" xfId="0" applyFont="1" applyFill="1" applyBorder="1" applyAlignment="1">
      <alignment horizontal="left" vertical="top" wrapText="1"/>
    </xf>
    <xf numFmtId="0" fontId="34" fillId="4" borderId="105" xfId="0" applyFont="1" applyFill="1" applyBorder="1" applyAlignment="1">
      <alignment horizontal="left" vertical="top" wrapText="1"/>
    </xf>
    <xf numFmtId="0" fontId="35" fillId="2" borderId="103" xfId="0" applyFont="1" applyFill="1" applyBorder="1" applyAlignment="1">
      <alignment horizontal="left" vertical="top"/>
    </xf>
    <xf numFmtId="0" fontId="35" fillId="2" borderId="104" xfId="0" applyFont="1" applyFill="1" applyBorder="1" applyAlignment="1">
      <alignment horizontal="left" vertical="top"/>
    </xf>
    <xf numFmtId="0" fontId="35" fillId="2" borderId="105" xfId="0" applyFont="1" applyFill="1" applyBorder="1" applyAlignment="1">
      <alignment horizontal="left" vertical="top"/>
    </xf>
    <xf numFmtId="0" fontId="32" fillId="4" borderId="104" xfId="0" applyFont="1" applyFill="1" applyBorder="1" applyAlignment="1">
      <alignment horizontal="center"/>
    </xf>
    <xf numFmtId="0" fontId="32" fillId="4" borderId="105" xfId="0" applyFont="1" applyFill="1" applyBorder="1" applyAlignment="1">
      <alignment horizontal="center"/>
    </xf>
    <xf numFmtId="0" fontId="37" fillId="2" borderId="102" xfId="0" applyFont="1" applyFill="1" applyBorder="1" applyAlignment="1">
      <alignment horizontal="center"/>
    </xf>
    <xf numFmtId="0" fontId="0" fillId="4" borderId="0" xfId="0" applyFill="1" applyAlignment="1">
      <alignment horizontal="left" wrapText="1"/>
    </xf>
    <xf numFmtId="0" fontId="40" fillId="8" borderId="102" xfId="0" applyFont="1" applyFill="1" applyBorder="1" applyAlignment="1">
      <alignment horizontal="center"/>
    </xf>
    <xf numFmtId="0" fontId="41" fillId="4" borderId="103" xfId="0" applyFont="1" applyFill="1" applyBorder="1" applyAlignment="1">
      <alignment horizontal="left" vertical="top" wrapText="1"/>
    </xf>
    <xf numFmtId="0" fontId="41" fillId="4" borderId="104" xfId="0" applyFont="1" applyFill="1" applyBorder="1" applyAlignment="1">
      <alignment horizontal="left" vertical="top" wrapText="1"/>
    </xf>
    <xf numFmtId="0" fontId="41" fillId="4" borderId="105" xfId="0" applyFont="1" applyFill="1" applyBorder="1" applyAlignment="1">
      <alignment horizontal="left" vertical="top" wrapText="1"/>
    </xf>
    <xf numFmtId="0" fontId="42" fillId="8" borderId="103" xfId="0" applyFont="1" applyFill="1" applyBorder="1" applyAlignment="1">
      <alignment horizontal="left" vertical="top"/>
    </xf>
    <xf numFmtId="0" fontId="42" fillId="8" borderId="104" xfId="0" applyFont="1" applyFill="1" applyBorder="1" applyAlignment="1">
      <alignment horizontal="left" vertical="top"/>
    </xf>
    <xf numFmtId="0" fontId="42" fillId="8" borderId="105" xfId="0" applyFont="1" applyFill="1" applyBorder="1" applyAlignment="1">
      <alignment horizontal="left" vertical="top"/>
    </xf>
  </cellXfs>
  <cellStyles count="4">
    <cellStyle name="Hyperlink" xfId="1" builtinId="8"/>
    <cellStyle name="Normal" xfId="0" builtinId="0"/>
    <cellStyle name="Normal 2" xfId="2" xr:uid="{90842ACD-2D76-4E75-BC1D-8BDE4BD99556}"/>
    <cellStyle name="Percent" xfId="3" builtinId="5"/>
  </cellStyles>
  <dxfs count="27">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alignment horizontal="right" textRotation="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alignment horizontal="general" vertical="top" textRotation="0" wrapText="0" indent="0" justifyLastLine="0" shrinkToFit="0" readingOrder="0"/>
    </dxf>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strike val="0"/>
        <condense val="0"/>
        <extend val="0"/>
        <outline val="0"/>
        <shadow val="0"/>
        <u val="none"/>
        <vertAlign val="baseline"/>
        <sz val="9"/>
        <color theme="1"/>
        <name val="Aptos Narrow"/>
        <family val="2"/>
        <scheme val="minor"/>
      </font>
      <alignment horizontal="left" vertical="top" textRotation="0" wrapText="1" indent="0" justifyLastLine="0" shrinkToFit="0" readingOrder="0"/>
    </dxf>
    <dxf>
      <font>
        <i/>
        <strike val="0"/>
        <outline val="0"/>
        <shadow val="0"/>
        <vertAlign val="baseline"/>
        <sz val="9"/>
        <name val="Aptos Narrow"/>
        <family val="2"/>
        <scheme val="minor"/>
      </font>
      <alignment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s>
  <tableStyles count="0" defaultTableStyle="TableStyleMedium2" defaultPivotStyle="PivotStyleLight16"/>
  <colors>
    <mruColors>
      <color rgb="FFE7F7E1"/>
      <color rgb="FFA3E1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GB" sz="2400"/>
              <a:t>GHG emissions per contact</a:t>
            </a:r>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GB"/>
        </a:p>
      </c:txPr>
    </c:title>
    <c:autoTitleDeleted val="0"/>
    <c:plotArea>
      <c:layout/>
      <c:barChart>
        <c:barDir val="col"/>
        <c:grouping val="stacked"/>
        <c:varyColors val="0"/>
        <c:ser>
          <c:idx val="0"/>
          <c:order val="0"/>
          <c:tx>
            <c:strRef>
              <c:f>'Carbon calculator_results '!$D$35</c:f>
              <c:strCache>
                <c:ptCount val="1"/>
                <c:pt idx="0">
                  <c:v>Virtual consultation</c:v>
                </c:pt>
              </c:strCache>
            </c:strRef>
          </c:tx>
          <c:spPr>
            <a:solidFill>
              <a:schemeClr val="accent1"/>
            </a:solidFill>
            <a:ln>
              <a:noFill/>
            </a:ln>
            <a:effectLst/>
          </c:spPr>
          <c:invertIfNegative val="0"/>
          <c:cat>
            <c:strRef>
              <c:f>'Carbon calculator_results '!$E$34:$N$34</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'!$E$35:$N$35</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C8-40E7-AC35-ACF5389E7384}"/>
            </c:ext>
          </c:extLst>
        </c:ser>
        <c:ser>
          <c:idx val="1"/>
          <c:order val="1"/>
          <c:tx>
            <c:strRef>
              <c:f>'Carbon calculator_results '!$D$36</c:f>
              <c:strCache>
                <c:ptCount val="1"/>
                <c:pt idx="0">
                  <c:v>F2F consultation (energy &amp; water)</c:v>
                </c:pt>
              </c:strCache>
            </c:strRef>
          </c:tx>
          <c:spPr>
            <a:solidFill>
              <a:schemeClr val="accent2"/>
            </a:solidFill>
            <a:ln>
              <a:noFill/>
            </a:ln>
            <a:effectLst/>
          </c:spPr>
          <c:invertIfNegative val="0"/>
          <c:cat>
            <c:strRef>
              <c:f>'Carbon calculator_results '!$E$34:$N$34</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'!$E$36:$N$36</c:f>
              <c:numCache>
                <c:formatCode>0.0</c:formatCode>
                <c:ptCount val="10"/>
                <c:pt idx="0">
                  <c:v>0</c:v>
                </c:pt>
                <c:pt idx="1">
                  <c:v>0</c:v>
                </c:pt>
                <c:pt idx="2">
                  <c:v>9.6031875000000003E-2</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C8-40E7-AC35-ACF5389E7384}"/>
            </c:ext>
          </c:extLst>
        </c:ser>
        <c:ser>
          <c:idx val="2"/>
          <c:order val="2"/>
          <c:tx>
            <c:strRef>
              <c:f>'Carbon calculator_results '!$D$37</c:f>
              <c:strCache>
                <c:ptCount val="1"/>
                <c:pt idx="0">
                  <c:v>Donor travel</c:v>
                </c:pt>
              </c:strCache>
            </c:strRef>
          </c:tx>
          <c:spPr>
            <a:solidFill>
              <a:schemeClr val="accent3"/>
            </a:solidFill>
            <a:ln>
              <a:noFill/>
            </a:ln>
            <a:effectLst/>
          </c:spPr>
          <c:invertIfNegative val="0"/>
          <c:cat>
            <c:strRef>
              <c:f>'Carbon calculator_results '!$E$34:$N$34</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'!$E$37:$N$37</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C8-40E7-AC35-ACF5389E7384}"/>
            </c:ext>
          </c:extLst>
        </c:ser>
        <c:ser>
          <c:idx val="3"/>
          <c:order val="3"/>
          <c:tx>
            <c:strRef>
              <c:f>'Carbon calculator_results '!$D$38</c:f>
              <c:strCache>
                <c:ptCount val="1"/>
                <c:pt idx="0">
                  <c:v>Staff commuting</c:v>
                </c:pt>
              </c:strCache>
            </c:strRef>
          </c:tx>
          <c:spPr>
            <a:solidFill>
              <a:schemeClr val="accent4"/>
            </a:solidFill>
            <a:ln>
              <a:noFill/>
            </a:ln>
            <a:effectLst/>
          </c:spPr>
          <c:invertIfNegative val="0"/>
          <c:cat>
            <c:strRef>
              <c:f>'Carbon calculator_results '!$E$34:$N$34</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'!$E$38:$N$38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C8-40E7-AC35-ACF5389E7384}"/>
            </c:ext>
          </c:extLst>
        </c:ser>
        <c:ser>
          <c:idx val="4"/>
          <c:order val="4"/>
          <c:tx>
            <c:strRef>
              <c:f>'Carbon calculator_results '!$D$39</c:f>
              <c:strCache>
                <c:ptCount val="1"/>
                <c:pt idx="0">
                  <c:v>Diagnostics</c:v>
                </c:pt>
              </c:strCache>
            </c:strRef>
          </c:tx>
          <c:spPr>
            <a:solidFill>
              <a:schemeClr val="accent5"/>
            </a:solidFill>
            <a:ln>
              <a:noFill/>
            </a:ln>
            <a:effectLst/>
          </c:spPr>
          <c:invertIfNegative val="0"/>
          <c:cat>
            <c:strRef>
              <c:f>'Carbon calculator_results '!$E$34:$N$34</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'!$E$39:$N$39</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3C8-40E7-AC35-ACF5389E7384}"/>
            </c:ext>
          </c:extLst>
        </c:ser>
        <c:ser>
          <c:idx val="5"/>
          <c:order val="5"/>
          <c:tx>
            <c:strRef>
              <c:f>'Carbon calculator_results '!$D$40</c:f>
              <c:strCache>
                <c:ptCount val="1"/>
                <c:pt idx="0">
                  <c:v>Blood &amp; swab tests</c:v>
                </c:pt>
              </c:strCache>
            </c:strRef>
          </c:tx>
          <c:spPr>
            <a:solidFill>
              <a:schemeClr val="accent6"/>
            </a:solidFill>
            <a:ln>
              <a:noFill/>
            </a:ln>
            <a:effectLst/>
          </c:spPr>
          <c:invertIfNegative val="0"/>
          <c:cat>
            <c:strRef>
              <c:f>'Carbon calculator_results '!$E$34:$N$34</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'!$E$40:$N$40</c:f>
              <c:numCache>
                <c:formatCode>0.0</c:formatCode>
                <c:ptCount val="10"/>
                <c:pt idx="0">
                  <c:v>0</c:v>
                </c:pt>
                <c:pt idx="1">
                  <c:v>0</c:v>
                </c:pt>
                <c:pt idx="2">
                  <c:v>0</c:v>
                </c:pt>
                <c:pt idx="3">
                  <c:v>0</c:v>
                </c:pt>
                <c:pt idx="4">
                  <c:v>1.7749999999999999</c:v>
                </c:pt>
                <c:pt idx="5">
                  <c:v>0</c:v>
                </c:pt>
                <c:pt idx="6">
                  <c:v>0</c:v>
                </c:pt>
                <c:pt idx="7">
                  <c:v>0</c:v>
                </c:pt>
                <c:pt idx="8">
                  <c:v>0</c:v>
                </c:pt>
                <c:pt idx="9">
                  <c:v>0</c:v>
                </c:pt>
              </c:numCache>
            </c:numRef>
          </c:val>
          <c:extLst>
            <c:ext xmlns:c16="http://schemas.microsoft.com/office/drawing/2014/chart" uri="{C3380CC4-5D6E-409C-BE32-E72D297353CC}">
              <c16:uniqueId val="{00000005-63C8-40E7-AC35-ACF5389E7384}"/>
            </c:ext>
          </c:extLst>
        </c:ser>
        <c:ser>
          <c:idx val="6"/>
          <c:order val="6"/>
          <c:tx>
            <c:strRef>
              <c:f>'Carbon calculator_results '!$D$41</c:f>
              <c:strCache>
                <c:ptCount val="1"/>
                <c:pt idx="0">
                  <c:v>Urine tests </c:v>
                </c:pt>
              </c:strCache>
            </c:strRef>
          </c:tx>
          <c:spPr>
            <a:solidFill>
              <a:schemeClr val="accent1">
                <a:lumMod val="60000"/>
              </a:schemeClr>
            </a:solidFill>
            <a:ln>
              <a:noFill/>
            </a:ln>
            <a:effectLst/>
          </c:spPr>
          <c:invertIfNegative val="0"/>
          <c:cat>
            <c:strRef>
              <c:f>'Carbon calculator_results '!$E$34:$N$34</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'!$E$41:$N$41</c:f>
              <c:numCache>
                <c:formatCode>0.0</c:formatCode>
                <c:ptCount val="10"/>
                <c:pt idx="0">
                  <c:v>0</c:v>
                </c:pt>
                <c:pt idx="1">
                  <c:v>0</c:v>
                </c:pt>
                <c:pt idx="2">
                  <c:v>0</c:v>
                </c:pt>
                <c:pt idx="3">
                  <c:v>0</c:v>
                </c:pt>
                <c:pt idx="4">
                  <c:v>0.505</c:v>
                </c:pt>
                <c:pt idx="5">
                  <c:v>0</c:v>
                </c:pt>
                <c:pt idx="6">
                  <c:v>0</c:v>
                </c:pt>
                <c:pt idx="7">
                  <c:v>0</c:v>
                </c:pt>
                <c:pt idx="8">
                  <c:v>0</c:v>
                </c:pt>
                <c:pt idx="9">
                  <c:v>0</c:v>
                </c:pt>
              </c:numCache>
            </c:numRef>
          </c:val>
          <c:extLst>
            <c:ext xmlns:c16="http://schemas.microsoft.com/office/drawing/2014/chart" uri="{C3380CC4-5D6E-409C-BE32-E72D297353CC}">
              <c16:uniqueId val="{00000006-63C8-40E7-AC35-ACF5389E7384}"/>
            </c:ext>
          </c:extLst>
        </c:ser>
        <c:dLbls>
          <c:showLegendKey val="0"/>
          <c:showVal val="0"/>
          <c:showCatName val="0"/>
          <c:showSerName val="0"/>
          <c:showPercent val="0"/>
          <c:showBubbleSize val="0"/>
        </c:dLbls>
        <c:gapWidth val="150"/>
        <c:overlap val="100"/>
        <c:axId val="1140326191"/>
        <c:axId val="1140326671"/>
      </c:barChart>
      <c:catAx>
        <c:axId val="1140326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5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140326671"/>
        <c:crosses val="autoZero"/>
        <c:auto val="1"/>
        <c:lblAlgn val="ctr"/>
        <c:lblOffset val="100"/>
        <c:noMultiLvlLbl val="0"/>
      </c:catAx>
      <c:valAx>
        <c:axId val="114032667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5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140326191"/>
        <c:crosses val="autoZero"/>
        <c:crossBetween val="between"/>
      </c:valAx>
      <c:spPr>
        <a:noFill/>
        <a:ln>
          <a:noFill/>
        </a:ln>
        <a:effectLst/>
      </c:spPr>
    </c:plotArea>
    <c:legend>
      <c:legendPos val="b"/>
      <c:layout>
        <c:manualLayout>
          <c:xMode val="edge"/>
          <c:yMode val="edge"/>
          <c:x val="1.2214819301433463E-2"/>
          <c:y val="0.84480001670878668"/>
          <c:w val="0.98690822987785864"/>
          <c:h val="0.14458990371561645"/>
        </c:manualLayout>
      </c:layout>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5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GB" sz="2400"/>
              <a:t>Current</a:t>
            </a:r>
            <a:r>
              <a:rPr lang="en-GB" sz="2400" baseline="0"/>
              <a:t> LKD assessment pathway carbon hotpsots </a:t>
            </a:r>
            <a:endParaRPr lang="en-GB" sz="2400"/>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0.28342369520462296"/>
          <c:y val="9.5524648056774797E-2"/>
          <c:w val="0.43390859314236663"/>
          <c:h val="0.7646489719205411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66E-4594-9453-5297FD93672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66E-4594-9453-5297FD93672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66E-4594-9453-5297FD93672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66E-4594-9453-5297FD93672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66E-4594-9453-5297FD93672B}"/>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766E-4594-9453-5297FD93672B}"/>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766E-4594-9453-5297FD93672B}"/>
              </c:ext>
            </c:extLst>
          </c:dPt>
          <c:cat>
            <c:strRef>
              <c:f>'Carbon calculator_results '!$D$51:$D$57</c:f>
              <c:strCache>
                <c:ptCount val="7"/>
                <c:pt idx="0">
                  <c:v>Virtual consulation </c:v>
                </c:pt>
                <c:pt idx="1">
                  <c:v>F2F consultation (energy &amp; water)</c:v>
                </c:pt>
                <c:pt idx="2">
                  <c:v>Donor travel</c:v>
                </c:pt>
                <c:pt idx="3">
                  <c:v>Staff commuting</c:v>
                </c:pt>
                <c:pt idx="4">
                  <c:v>Diagnostics</c:v>
                </c:pt>
                <c:pt idx="5">
                  <c:v>Blood &amp; swab tests</c:v>
                </c:pt>
                <c:pt idx="6">
                  <c:v>Urine tests</c:v>
                </c:pt>
              </c:strCache>
            </c:strRef>
          </c:cat>
          <c:val>
            <c:numRef>
              <c:f>'Carbon calculator_results '!$G$51:$G$57</c:f>
              <c:numCache>
                <c:formatCode>0%</c:formatCode>
                <c:ptCount val="7"/>
                <c:pt idx="0">
                  <c:v>0</c:v>
                </c:pt>
                <c:pt idx="1">
                  <c:v>4.0416913598854819E-2</c:v>
                </c:pt>
                <c:pt idx="2">
                  <c:v>0</c:v>
                </c:pt>
                <c:pt idx="3">
                  <c:v>0</c:v>
                </c:pt>
                <c:pt idx="4">
                  <c:v>0</c:v>
                </c:pt>
                <c:pt idx="5">
                  <c:v>0.74704385015878627</c:v>
                </c:pt>
                <c:pt idx="6">
                  <c:v>0.21253923624235893</c:v>
                </c:pt>
              </c:numCache>
            </c:numRef>
          </c:val>
          <c:extLst>
            <c:ext xmlns:c16="http://schemas.microsoft.com/office/drawing/2014/chart" uri="{C3380CC4-5D6E-409C-BE32-E72D297353CC}">
              <c16:uniqueId val="{00000000-17A1-442C-8A31-B2D013004596}"/>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1.4935009454353006E-2"/>
          <c:y val="0.86269756323252889"/>
          <c:w val="0.98506498660206432"/>
          <c:h val="0.13627598425196849"/>
        </c:manualLayout>
      </c:layout>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200"/>
              <a:t>Revised LKD assessment pathway carbon hotspots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1A0-4AFE-99FF-93867983D3C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1A0-4AFE-99FF-93867983D3C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1A0-4AFE-99FF-93867983D3C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1A0-4AFE-99FF-93867983D3C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1A0-4AFE-99FF-93867983D3C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81A0-4AFE-99FF-93867983D3C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81A0-4AFE-99FF-93867983D3C0}"/>
              </c:ext>
            </c:extLst>
          </c:dPt>
          <c:cat>
            <c:strRef>
              <c:f>'Carbon calculator_results '!$D$104:$D$110</c:f>
              <c:strCache>
                <c:ptCount val="7"/>
                <c:pt idx="0">
                  <c:v>Virtual consulation </c:v>
                </c:pt>
                <c:pt idx="1">
                  <c:v>F2F consultation (energy &amp; water)</c:v>
                </c:pt>
                <c:pt idx="2">
                  <c:v>Donor travel</c:v>
                </c:pt>
                <c:pt idx="3">
                  <c:v>Staff commuting</c:v>
                </c:pt>
                <c:pt idx="4">
                  <c:v>Diagnostics</c:v>
                </c:pt>
                <c:pt idx="5">
                  <c:v>Blood &amp; swab tests</c:v>
                </c:pt>
                <c:pt idx="6">
                  <c:v>Urine tests</c:v>
                </c:pt>
              </c:strCache>
            </c:strRef>
          </c:cat>
          <c:val>
            <c:numRef>
              <c:f>'Carbon calculator_results '!$E$104:$E$110</c:f>
              <c:numCache>
                <c:formatCode>General</c:formatCode>
                <c:ptCount val="7"/>
              </c:numCache>
            </c:numRef>
          </c:val>
          <c:extLst>
            <c:ext xmlns:c16="http://schemas.microsoft.com/office/drawing/2014/chart" uri="{C3380CC4-5D6E-409C-BE32-E72D297353CC}">
              <c16:uniqueId val="{00000000-7DD9-4D05-8FE6-2A8181C157D8}"/>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F-81A0-4AFE-99FF-93867983D3C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1-81A0-4AFE-99FF-93867983D3C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3-81A0-4AFE-99FF-93867983D3C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5-81A0-4AFE-99FF-93867983D3C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7-81A0-4AFE-99FF-93867983D3C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9-81A0-4AFE-99FF-93867983D3C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1B-81A0-4AFE-99FF-93867983D3C0}"/>
              </c:ext>
            </c:extLst>
          </c:dPt>
          <c:cat>
            <c:strRef>
              <c:f>'Carbon calculator_results '!$D$104:$D$110</c:f>
              <c:strCache>
                <c:ptCount val="7"/>
                <c:pt idx="0">
                  <c:v>Virtual consulation </c:v>
                </c:pt>
                <c:pt idx="1">
                  <c:v>F2F consultation (energy &amp; water)</c:v>
                </c:pt>
                <c:pt idx="2">
                  <c:v>Donor travel</c:v>
                </c:pt>
                <c:pt idx="3">
                  <c:v>Staff commuting</c:v>
                </c:pt>
                <c:pt idx="4">
                  <c:v>Diagnostics</c:v>
                </c:pt>
                <c:pt idx="5">
                  <c:v>Blood &amp; swab tests</c:v>
                </c:pt>
                <c:pt idx="6">
                  <c:v>Urine tests</c:v>
                </c:pt>
              </c:strCache>
            </c:strRef>
          </c:cat>
          <c:val>
            <c:numRef>
              <c:f>'Carbon calculator_results '!$G$104:$G$110</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7DD9-4D05-8FE6-2A8181C157D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r>
              <a:rPr lang="en-GB"/>
              <a:t>GHG</a:t>
            </a:r>
            <a:r>
              <a:rPr lang="en-GB" baseline="0"/>
              <a:t> emissions per contact</a:t>
            </a:r>
            <a:endParaRPr lang="en-GB"/>
          </a:p>
        </c:rich>
      </c:tx>
      <c:overlay val="0"/>
      <c:spPr>
        <a:noFill/>
        <a:ln>
          <a:noFill/>
        </a:ln>
        <a:effectLst/>
      </c:spPr>
      <c:txPr>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0"/>
          <c:order val="0"/>
          <c:tx>
            <c:strRef>
              <c:f>'Carbon calculator_results '!$D$88</c:f>
              <c:strCache>
                <c:ptCount val="1"/>
                <c:pt idx="0">
                  <c:v>Virtual consultation</c:v>
                </c:pt>
              </c:strCache>
            </c:strRef>
          </c:tx>
          <c:spPr>
            <a:solidFill>
              <a:schemeClr val="accent1"/>
            </a:solidFill>
            <a:ln>
              <a:noFill/>
            </a:ln>
            <a:effectLst/>
          </c:spPr>
          <c:invertIfNegative val="0"/>
          <c:cat>
            <c:strRef>
              <c:f>'Carbon calculator_results '!$E$87:$N$87</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'!$E$88:$N$88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E91-4FF9-8431-AE0AD9B89716}"/>
            </c:ext>
          </c:extLst>
        </c:ser>
        <c:ser>
          <c:idx val="1"/>
          <c:order val="1"/>
          <c:tx>
            <c:strRef>
              <c:f>'Carbon calculator_results '!$D$89</c:f>
              <c:strCache>
                <c:ptCount val="1"/>
                <c:pt idx="0">
                  <c:v>F2F consultation (energy &amp; water)</c:v>
                </c:pt>
              </c:strCache>
            </c:strRef>
          </c:tx>
          <c:spPr>
            <a:solidFill>
              <a:schemeClr val="accent2"/>
            </a:solidFill>
            <a:ln>
              <a:noFill/>
            </a:ln>
            <a:effectLst/>
          </c:spPr>
          <c:invertIfNegative val="0"/>
          <c:cat>
            <c:strRef>
              <c:f>'Carbon calculator_results '!$E$87:$N$87</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'!$E$89:$N$89</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91-4FF9-8431-AE0AD9B89716}"/>
            </c:ext>
          </c:extLst>
        </c:ser>
        <c:ser>
          <c:idx val="2"/>
          <c:order val="2"/>
          <c:tx>
            <c:strRef>
              <c:f>'Carbon calculator_results '!$D$90</c:f>
              <c:strCache>
                <c:ptCount val="1"/>
                <c:pt idx="0">
                  <c:v>Donor travel</c:v>
                </c:pt>
              </c:strCache>
            </c:strRef>
          </c:tx>
          <c:spPr>
            <a:solidFill>
              <a:schemeClr val="accent3"/>
            </a:solidFill>
            <a:ln>
              <a:noFill/>
            </a:ln>
            <a:effectLst/>
          </c:spPr>
          <c:invertIfNegative val="0"/>
          <c:cat>
            <c:strRef>
              <c:f>'Carbon calculator_results '!$E$87:$N$87</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'!$E$90:$N$90</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E91-4FF9-8431-AE0AD9B89716}"/>
            </c:ext>
          </c:extLst>
        </c:ser>
        <c:ser>
          <c:idx val="3"/>
          <c:order val="3"/>
          <c:tx>
            <c:strRef>
              <c:f>'Carbon calculator_results '!$D$91</c:f>
              <c:strCache>
                <c:ptCount val="1"/>
                <c:pt idx="0">
                  <c:v>Staff commuting</c:v>
                </c:pt>
              </c:strCache>
            </c:strRef>
          </c:tx>
          <c:spPr>
            <a:solidFill>
              <a:schemeClr val="accent4"/>
            </a:solidFill>
            <a:ln>
              <a:noFill/>
            </a:ln>
            <a:effectLst/>
          </c:spPr>
          <c:invertIfNegative val="0"/>
          <c:cat>
            <c:strRef>
              <c:f>'Carbon calculator_results '!$E$87:$N$87</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'!$E$91:$N$91</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E91-4FF9-8431-AE0AD9B89716}"/>
            </c:ext>
          </c:extLst>
        </c:ser>
        <c:ser>
          <c:idx val="4"/>
          <c:order val="4"/>
          <c:tx>
            <c:strRef>
              <c:f>'Carbon calculator_results '!$D$92</c:f>
              <c:strCache>
                <c:ptCount val="1"/>
                <c:pt idx="0">
                  <c:v>Diagnostics</c:v>
                </c:pt>
              </c:strCache>
            </c:strRef>
          </c:tx>
          <c:spPr>
            <a:solidFill>
              <a:schemeClr val="accent5"/>
            </a:solidFill>
            <a:ln>
              <a:noFill/>
            </a:ln>
            <a:effectLst/>
          </c:spPr>
          <c:invertIfNegative val="0"/>
          <c:cat>
            <c:strRef>
              <c:f>'Carbon calculator_results '!$E$87:$N$87</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'!$E$92:$N$92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E91-4FF9-8431-AE0AD9B89716}"/>
            </c:ext>
          </c:extLst>
        </c:ser>
        <c:ser>
          <c:idx val="5"/>
          <c:order val="5"/>
          <c:tx>
            <c:strRef>
              <c:f>'Carbon calculator_results '!$D$93</c:f>
              <c:strCache>
                <c:ptCount val="1"/>
                <c:pt idx="0">
                  <c:v>Blood &amp; swab tests</c:v>
                </c:pt>
              </c:strCache>
            </c:strRef>
          </c:tx>
          <c:spPr>
            <a:solidFill>
              <a:schemeClr val="accent6"/>
            </a:solidFill>
            <a:ln>
              <a:noFill/>
            </a:ln>
            <a:effectLst/>
          </c:spPr>
          <c:invertIfNegative val="0"/>
          <c:cat>
            <c:strRef>
              <c:f>'Carbon calculator_results '!$E$87:$N$87</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'!$E$93:$N$93</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2E91-4FF9-8431-AE0AD9B89716}"/>
            </c:ext>
          </c:extLst>
        </c:ser>
        <c:ser>
          <c:idx val="6"/>
          <c:order val="6"/>
          <c:tx>
            <c:strRef>
              <c:f>'Carbon calculator_results '!$D$94</c:f>
              <c:strCache>
                <c:ptCount val="1"/>
                <c:pt idx="0">
                  <c:v>Urine tests </c:v>
                </c:pt>
              </c:strCache>
            </c:strRef>
          </c:tx>
          <c:spPr>
            <a:solidFill>
              <a:schemeClr val="accent1">
                <a:lumMod val="60000"/>
              </a:schemeClr>
            </a:solidFill>
            <a:ln>
              <a:noFill/>
            </a:ln>
            <a:effectLst/>
          </c:spPr>
          <c:invertIfNegative val="0"/>
          <c:cat>
            <c:strRef>
              <c:f>'Carbon calculator_results '!$E$87:$N$87</c:f>
              <c:strCache>
                <c:ptCount val="10"/>
                <c:pt idx="0">
                  <c:v>Contact 1</c:v>
                </c:pt>
                <c:pt idx="1">
                  <c:v>Contact 2</c:v>
                </c:pt>
                <c:pt idx="2">
                  <c:v>Contact 3</c:v>
                </c:pt>
                <c:pt idx="3">
                  <c:v>Contact 4</c:v>
                </c:pt>
                <c:pt idx="4">
                  <c:v>Contact 5</c:v>
                </c:pt>
                <c:pt idx="5">
                  <c:v>Contact 6</c:v>
                </c:pt>
                <c:pt idx="6">
                  <c:v>Contact 7</c:v>
                </c:pt>
                <c:pt idx="7">
                  <c:v>Contact 8</c:v>
                </c:pt>
                <c:pt idx="8">
                  <c:v>Contact 9</c:v>
                </c:pt>
                <c:pt idx="9">
                  <c:v>Contact 10</c:v>
                </c:pt>
              </c:strCache>
            </c:strRef>
          </c:cat>
          <c:val>
            <c:numRef>
              <c:f>'Carbon calculator_results '!$E$94:$N$94</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2E91-4FF9-8431-AE0AD9B89716}"/>
            </c:ext>
          </c:extLst>
        </c:ser>
        <c:dLbls>
          <c:showLegendKey val="0"/>
          <c:showVal val="0"/>
          <c:showCatName val="0"/>
          <c:showSerName val="0"/>
          <c:showPercent val="0"/>
          <c:showBubbleSize val="0"/>
        </c:dLbls>
        <c:gapWidth val="150"/>
        <c:overlap val="100"/>
        <c:axId val="373467983"/>
        <c:axId val="373472303"/>
      </c:barChart>
      <c:catAx>
        <c:axId val="3734679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373472303"/>
        <c:crosses val="autoZero"/>
        <c:auto val="1"/>
        <c:lblAlgn val="ctr"/>
        <c:lblOffset val="100"/>
        <c:noMultiLvlLbl val="0"/>
      </c:catAx>
      <c:valAx>
        <c:axId val="37347230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3734679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4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tmp"/><Relationship Id="rId2" Type="http://schemas.openxmlformats.org/officeDocument/2006/relationships/image" Target="../media/image2.tmp"/><Relationship Id="rId1" Type="http://schemas.openxmlformats.org/officeDocument/2006/relationships/image" Target="../media/image1.jpeg"/><Relationship Id="rId4" Type="http://schemas.openxmlformats.org/officeDocument/2006/relationships/image" Target="../media/image4.tmp"/></Relationships>
</file>

<file path=xl/drawings/_rels/drawing2.xml.rels><?xml version="1.0" encoding="UTF-8" standalone="yes"?>
<Relationships xmlns="http://schemas.openxmlformats.org/package/2006/relationships"><Relationship Id="rId3" Type="http://schemas.openxmlformats.org/officeDocument/2006/relationships/image" Target="../media/image3.tmp"/><Relationship Id="rId2" Type="http://schemas.openxmlformats.org/officeDocument/2006/relationships/image" Target="../media/image2.tmp"/><Relationship Id="rId1" Type="http://schemas.openxmlformats.org/officeDocument/2006/relationships/image" Target="../media/image5.jpeg"/><Relationship Id="rId4" Type="http://schemas.openxmlformats.org/officeDocument/2006/relationships/image" Target="../media/image4.tmp"/></Relationships>
</file>

<file path=xl/drawings/_rels/drawing3.xml.rels><?xml version="1.0" encoding="UTF-8" standalone="yes"?>
<Relationships xmlns="http://schemas.openxmlformats.org/package/2006/relationships"><Relationship Id="rId3" Type="http://schemas.openxmlformats.org/officeDocument/2006/relationships/image" Target="../media/image3.tmp"/><Relationship Id="rId2" Type="http://schemas.openxmlformats.org/officeDocument/2006/relationships/image" Target="../media/image2.tmp"/><Relationship Id="rId1" Type="http://schemas.openxmlformats.org/officeDocument/2006/relationships/image" Target="../media/image5.jpeg"/><Relationship Id="rId4" Type="http://schemas.openxmlformats.org/officeDocument/2006/relationships/image" Target="../media/image4.tmp"/></Relationships>
</file>

<file path=xl/drawings/_rels/drawing4.xml.rels><?xml version="1.0" encoding="UTF-8" standalone="yes"?>
<Relationships xmlns="http://schemas.openxmlformats.org/package/2006/relationships"><Relationship Id="rId8" Type="http://schemas.openxmlformats.org/officeDocument/2006/relationships/chart" Target="../charts/chart4.xml"/><Relationship Id="rId3" Type="http://schemas.openxmlformats.org/officeDocument/2006/relationships/image" Target="../media/image5.jpeg"/><Relationship Id="rId7"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4.tmp"/><Relationship Id="rId5" Type="http://schemas.openxmlformats.org/officeDocument/2006/relationships/image" Target="../media/image3.tmp"/><Relationship Id="rId4" Type="http://schemas.openxmlformats.org/officeDocument/2006/relationships/image" Target="../media/image2.tmp"/></Relationships>
</file>

<file path=xl/drawings/_rels/drawing5.xml.rels><?xml version="1.0" encoding="UTF-8" standalone="yes"?>
<Relationships xmlns="http://schemas.openxmlformats.org/package/2006/relationships"><Relationship Id="rId3" Type="http://schemas.openxmlformats.org/officeDocument/2006/relationships/image" Target="../media/image3.tmp"/><Relationship Id="rId2" Type="http://schemas.openxmlformats.org/officeDocument/2006/relationships/image" Target="../media/image2.tmp"/><Relationship Id="rId1" Type="http://schemas.openxmlformats.org/officeDocument/2006/relationships/image" Target="../media/image5.jpeg"/><Relationship Id="rId4" Type="http://schemas.openxmlformats.org/officeDocument/2006/relationships/image" Target="../media/image4.tmp"/></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0</xdr:rowOff>
    </xdr:from>
    <xdr:to>
      <xdr:col>2</xdr:col>
      <xdr:colOff>819695</xdr:colOff>
      <xdr:row>2</xdr:row>
      <xdr:rowOff>353547</xdr:rowOff>
    </xdr:to>
    <xdr:pic>
      <xdr:nvPicPr>
        <xdr:cNvPr id="2" name="Picture 1" descr="A logo for a health care company&#10;&#10;Description automatically generated">
          <a:extLst>
            <a:ext uri="{FF2B5EF4-FFF2-40B4-BE49-F238E27FC236}">
              <a16:creationId xmlns:a16="http://schemas.microsoft.com/office/drawing/2014/main" id="{19D535C1-5A53-419A-A4BE-681EA0124E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182880"/>
          <a:ext cx="1208315" cy="536427"/>
        </a:xfrm>
        <a:prstGeom prst="rect">
          <a:avLst/>
        </a:prstGeom>
        <a:noFill/>
        <a:ln>
          <a:noFill/>
        </a:ln>
      </xdr:spPr>
    </xdr:pic>
    <xdr:clientData/>
  </xdr:twoCellAnchor>
  <xdr:twoCellAnchor editAs="oneCell">
    <xdr:from>
      <xdr:col>3</xdr:col>
      <xdr:colOff>137160</xdr:colOff>
      <xdr:row>1</xdr:row>
      <xdr:rowOff>38100</xdr:rowOff>
    </xdr:from>
    <xdr:to>
      <xdr:col>3</xdr:col>
      <xdr:colOff>1327785</xdr:colOff>
      <xdr:row>2</xdr:row>
      <xdr:rowOff>339090</xdr:rowOff>
    </xdr:to>
    <xdr:pic>
      <xdr:nvPicPr>
        <xdr:cNvPr id="3" name="Picture 2" descr="A logo with black text&#10;&#10;Description automatically generated">
          <a:extLst>
            <a:ext uri="{FF2B5EF4-FFF2-40B4-BE49-F238E27FC236}">
              <a16:creationId xmlns:a16="http://schemas.microsoft.com/office/drawing/2014/main" id="{5EE98F81-853D-444F-B92C-4BAE63E163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23060" y="220980"/>
          <a:ext cx="1190625" cy="483870"/>
        </a:xfrm>
        <a:prstGeom prst="rect">
          <a:avLst/>
        </a:prstGeom>
      </xdr:spPr>
    </xdr:pic>
    <xdr:clientData/>
  </xdr:twoCellAnchor>
  <xdr:twoCellAnchor editAs="oneCell">
    <xdr:from>
      <xdr:col>4</xdr:col>
      <xdr:colOff>213360</xdr:colOff>
      <xdr:row>1</xdr:row>
      <xdr:rowOff>106680</xdr:rowOff>
    </xdr:from>
    <xdr:to>
      <xdr:col>6</xdr:col>
      <xdr:colOff>325120</xdr:colOff>
      <xdr:row>2</xdr:row>
      <xdr:rowOff>351790</xdr:rowOff>
    </xdr:to>
    <xdr:pic>
      <xdr:nvPicPr>
        <xdr:cNvPr id="4" name="Picture 3" descr="A black text on a white background&#10;&#10;Description automatically generated">
          <a:extLst>
            <a:ext uri="{FF2B5EF4-FFF2-40B4-BE49-F238E27FC236}">
              <a16:creationId xmlns:a16="http://schemas.microsoft.com/office/drawing/2014/main" id="{BF8BA99F-6A6D-47D4-BEF7-ADED37CC04E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108960" y="289560"/>
          <a:ext cx="1376680" cy="427990"/>
        </a:xfrm>
        <a:prstGeom prst="rect">
          <a:avLst/>
        </a:prstGeom>
      </xdr:spPr>
    </xdr:pic>
    <xdr:clientData/>
  </xdr:twoCellAnchor>
  <xdr:twoCellAnchor editAs="oneCell">
    <xdr:from>
      <xdr:col>7</xdr:col>
      <xdr:colOff>144780</xdr:colOff>
      <xdr:row>1</xdr:row>
      <xdr:rowOff>22860</xdr:rowOff>
    </xdr:from>
    <xdr:to>
      <xdr:col>9</xdr:col>
      <xdr:colOff>90170</xdr:colOff>
      <xdr:row>2</xdr:row>
      <xdr:rowOff>368935</xdr:rowOff>
    </xdr:to>
    <xdr:pic>
      <xdr:nvPicPr>
        <xdr:cNvPr id="5" name="Picture 4" descr="A blue and red text on a white background&#10;&#10;Description automatically generated">
          <a:extLst>
            <a:ext uri="{FF2B5EF4-FFF2-40B4-BE49-F238E27FC236}">
              <a16:creationId xmlns:a16="http://schemas.microsoft.com/office/drawing/2014/main" id="{C701B726-FFFB-41C2-ABD1-A32646B5DE7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914900" y="205740"/>
          <a:ext cx="1164590" cy="5289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180702</xdr:colOff>
      <xdr:row>0</xdr:row>
      <xdr:rowOff>141514</xdr:rowOff>
    </xdr:from>
    <xdr:to>
      <xdr:col>1</xdr:col>
      <xdr:colOff>1338943</xdr:colOff>
      <xdr:row>3</xdr:row>
      <xdr:rowOff>141495</xdr:rowOff>
    </xdr:to>
    <xdr:pic>
      <xdr:nvPicPr>
        <xdr:cNvPr id="3" name="Picture 2" descr="A logo for a health care company&#10;&#10;Description automatically generated">
          <a:extLst>
            <a:ext uri="{FF2B5EF4-FFF2-40B4-BE49-F238E27FC236}">
              <a16:creationId xmlns:a16="http://schemas.microsoft.com/office/drawing/2014/main" id="{70D10192-80D2-32C7-8D33-A42A818B88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702" y="141514"/>
          <a:ext cx="1495698" cy="664010"/>
        </a:xfrm>
        <a:prstGeom prst="rect">
          <a:avLst/>
        </a:prstGeom>
        <a:noFill/>
        <a:ln>
          <a:noFill/>
        </a:ln>
      </xdr:spPr>
    </xdr:pic>
    <xdr:clientData/>
  </xdr:twoCellAnchor>
  <xdr:twoCellAnchor editAs="oneCell">
    <xdr:from>
      <xdr:col>1</xdr:col>
      <xdr:colOff>1763487</xdr:colOff>
      <xdr:row>0</xdr:row>
      <xdr:rowOff>152402</xdr:rowOff>
    </xdr:from>
    <xdr:to>
      <xdr:col>1</xdr:col>
      <xdr:colOff>3320145</xdr:colOff>
      <xdr:row>3</xdr:row>
      <xdr:rowOff>120999</xdr:rowOff>
    </xdr:to>
    <xdr:pic>
      <xdr:nvPicPr>
        <xdr:cNvPr id="4" name="Picture 3" descr="A logo with black text&#10;&#10;Description automatically generated">
          <a:extLst>
            <a:ext uri="{FF2B5EF4-FFF2-40B4-BE49-F238E27FC236}">
              <a16:creationId xmlns:a16="http://schemas.microsoft.com/office/drawing/2014/main" id="{252F6710-B53A-B76D-3BB1-09811B73F3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00944" y="152402"/>
          <a:ext cx="1556658" cy="632626"/>
        </a:xfrm>
        <a:prstGeom prst="rect">
          <a:avLst/>
        </a:prstGeom>
      </xdr:spPr>
    </xdr:pic>
    <xdr:clientData/>
  </xdr:twoCellAnchor>
  <xdr:twoCellAnchor editAs="oneCell">
    <xdr:from>
      <xdr:col>1</xdr:col>
      <xdr:colOff>3853543</xdr:colOff>
      <xdr:row>1</xdr:row>
      <xdr:rowOff>97971</xdr:rowOff>
    </xdr:from>
    <xdr:to>
      <xdr:col>2</xdr:col>
      <xdr:colOff>1319140</xdr:colOff>
      <xdr:row>3</xdr:row>
      <xdr:rowOff>141513</xdr:rowOff>
    </xdr:to>
    <xdr:pic>
      <xdr:nvPicPr>
        <xdr:cNvPr id="5" name="Picture 4" descr="A black text on a white background&#10;&#10;Description automatically generated">
          <a:extLst>
            <a:ext uri="{FF2B5EF4-FFF2-40B4-BE49-F238E27FC236}">
              <a16:creationId xmlns:a16="http://schemas.microsoft.com/office/drawing/2014/main" id="{7BC9392B-990A-512B-70CE-CF88C2AE655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191000" y="293914"/>
          <a:ext cx="1645711" cy="511628"/>
        </a:xfrm>
        <a:prstGeom prst="rect">
          <a:avLst/>
        </a:prstGeom>
      </xdr:spPr>
    </xdr:pic>
    <xdr:clientData/>
  </xdr:twoCellAnchor>
  <xdr:twoCellAnchor editAs="oneCell">
    <xdr:from>
      <xdr:col>2</xdr:col>
      <xdr:colOff>2079177</xdr:colOff>
      <xdr:row>1</xdr:row>
      <xdr:rowOff>10885</xdr:rowOff>
    </xdr:from>
    <xdr:to>
      <xdr:col>2</xdr:col>
      <xdr:colOff>3378616</xdr:colOff>
      <xdr:row>3</xdr:row>
      <xdr:rowOff>163286</xdr:rowOff>
    </xdr:to>
    <xdr:pic>
      <xdr:nvPicPr>
        <xdr:cNvPr id="6" name="Picture 5" descr="A blue and red text on a white background&#10;&#10;Description automatically generated">
          <a:extLst>
            <a:ext uri="{FF2B5EF4-FFF2-40B4-BE49-F238E27FC236}">
              <a16:creationId xmlns:a16="http://schemas.microsoft.com/office/drawing/2014/main" id="{28BD885D-5243-3513-EB78-EEDBBB07256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6596748" y="206828"/>
          <a:ext cx="1366114" cy="6204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180702</xdr:colOff>
      <xdr:row>0</xdr:row>
      <xdr:rowOff>141514</xdr:rowOff>
    </xdr:from>
    <xdr:to>
      <xdr:col>1</xdr:col>
      <xdr:colOff>1350373</xdr:colOff>
      <xdr:row>3</xdr:row>
      <xdr:rowOff>131970</xdr:rowOff>
    </xdr:to>
    <xdr:pic>
      <xdr:nvPicPr>
        <xdr:cNvPr id="2" name="Picture 1" descr="A logo for a health care company&#10;&#10;Description automatically generated">
          <a:extLst>
            <a:ext uri="{FF2B5EF4-FFF2-40B4-BE49-F238E27FC236}">
              <a16:creationId xmlns:a16="http://schemas.microsoft.com/office/drawing/2014/main" id="{DAD186EC-75AB-40FA-A71F-D2DE046582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702" y="141514"/>
          <a:ext cx="1493521" cy="662921"/>
        </a:xfrm>
        <a:prstGeom prst="rect">
          <a:avLst/>
        </a:prstGeom>
        <a:noFill/>
        <a:ln>
          <a:noFill/>
        </a:ln>
      </xdr:spPr>
    </xdr:pic>
    <xdr:clientData/>
  </xdr:twoCellAnchor>
  <xdr:twoCellAnchor editAs="oneCell">
    <xdr:from>
      <xdr:col>1</xdr:col>
      <xdr:colOff>1763487</xdr:colOff>
      <xdr:row>0</xdr:row>
      <xdr:rowOff>152402</xdr:rowOff>
    </xdr:from>
    <xdr:to>
      <xdr:col>1</xdr:col>
      <xdr:colOff>3331575</xdr:colOff>
      <xdr:row>3</xdr:row>
      <xdr:rowOff>134334</xdr:rowOff>
    </xdr:to>
    <xdr:pic>
      <xdr:nvPicPr>
        <xdr:cNvPr id="3" name="Picture 2" descr="A logo with black text&#10;&#10;Description automatically generated">
          <a:extLst>
            <a:ext uri="{FF2B5EF4-FFF2-40B4-BE49-F238E27FC236}">
              <a16:creationId xmlns:a16="http://schemas.microsoft.com/office/drawing/2014/main" id="{5102E8C1-FE27-4E3C-AB0D-BA418CC7C64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98767" y="152402"/>
          <a:ext cx="1556658" cy="631537"/>
        </a:xfrm>
        <a:prstGeom prst="rect">
          <a:avLst/>
        </a:prstGeom>
      </xdr:spPr>
    </xdr:pic>
    <xdr:clientData/>
  </xdr:twoCellAnchor>
  <xdr:twoCellAnchor editAs="oneCell">
    <xdr:from>
      <xdr:col>1</xdr:col>
      <xdr:colOff>3853543</xdr:colOff>
      <xdr:row>1</xdr:row>
      <xdr:rowOff>97971</xdr:rowOff>
    </xdr:from>
    <xdr:to>
      <xdr:col>2</xdr:col>
      <xdr:colOff>1315330</xdr:colOff>
      <xdr:row>3</xdr:row>
      <xdr:rowOff>131988</xdr:rowOff>
    </xdr:to>
    <xdr:pic>
      <xdr:nvPicPr>
        <xdr:cNvPr id="4" name="Picture 3" descr="A black text on a white background&#10;&#10;Description automatically generated">
          <a:extLst>
            <a:ext uri="{FF2B5EF4-FFF2-40B4-BE49-F238E27FC236}">
              <a16:creationId xmlns:a16="http://schemas.microsoft.com/office/drawing/2014/main" id="{6D86862F-D1B9-43D9-9D52-34C68B7E7EF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188823" y="296091"/>
          <a:ext cx="1648977" cy="508362"/>
        </a:xfrm>
        <a:prstGeom prst="rect">
          <a:avLst/>
        </a:prstGeom>
      </xdr:spPr>
    </xdr:pic>
    <xdr:clientData/>
  </xdr:twoCellAnchor>
  <xdr:twoCellAnchor editAs="oneCell">
    <xdr:from>
      <xdr:col>2</xdr:col>
      <xdr:colOff>2079177</xdr:colOff>
      <xdr:row>1</xdr:row>
      <xdr:rowOff>10885</xdr:rowOff>
    </xdr:from>
    <xdr:to>
      <xdr:col>2</xdr:col>
      <xdr:colOff>3374806</xdr:colOff>
      <xdr:row>3</xdr:row>
      <xdr:rowOff>172811</xdr:rowOff>
    </xdr:to>
    <xdr:pic>
      <xdr:nvPicPr>
        <xdr:cNvPr id="5" name="Picture 4" descr="A blue and red text on a white background&#10;&#10;Description automatically generated">
          <a:extLst>
            <a:ext uri="{FF2B5EF4-FFF2-40B4-BE49-F238E27FC236}">
              <a16:creationId xmlns:a16="http://schemas.microsoft.com/office/drawing/2014/main" id="{4FBF43F0-C03E-46F9-8140-5F23D2BAFC47}"/>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6597837" y="209005"/>
          <a:ext cx="1366114" cy="61722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14</xdr:col>
      <xdr:colOff>449580</xdr:colOff>
      <xdr:row>28</xdr:row>
      <xdr:rowOff>304800</xdr:rowOff>
    </xdr:from>
    <xdr:to>
      <xdr:col>38</xdr:col>
      <xdr:colOff>381000</xdr:colOff>
      <xdr:row>47</xdr:row>
      <xdr:rowOff>171450</xdr:rowOff>
    </xdr:to>
    <xdr:graphicFrame macro="">
      <xdr:nvGraphicFramePr>
        <xdr:cNvPr id="2" name="Chart 1">
          <a:extLst>
            <a:ext uri="{FF2B5EF4-FFF2-40B4-BE49-F238E27FC236}">
              <a16:creationId xmlns:a16="http://schemas.microsoft.com/office/drawing/2014/main" id="{5CC14448-2B2E-9B7C-6119-16E0797CFF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566616</xdr:colOff>
      <xdr:row>48</xdr:row>
      <xdr:rowOff>190500</xdr:rowOff>
    </xdr:from>
    <xdr:to>
      <xdr:col>37</xdr:col>
      <xdr:colOff>38101</xdr:colOff>
      <xdr:row>73</xdr:row>
      <xdr:rowOff>58616</xdr:rowOff>
    </xdr:to>
    <xdr:graphicFrame macro="">
      <xdr:nvGraphicFramePr>
        <xdr:cNvPr id="3" name="Chart 2">
          <a:extLst>
            <a:ext uri="{FF2B5EF4-FFF2-40B4-BE49-F238E27FC236}">
              <a16:creationId xmlns:a16="http://schemas.microsoft.com/office/drawing/2014/main" id="{A52CDFB5-3BA8-0F52-94B3-BC5F4EFD3C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191672</xdr:colOff>
      <xdr:row>1</xdr:row>
      <xdr:rowOff>165490</xdr:rowOff>
    </xdr:from>
    <xdr:to>
      <xdr:col>3</xdr:col>
      <xdr:colOff>946157</xdr:colOff>
      <xdr:row>4</xdr:row>
      <xdr:rowOff>503505</xdr:rowOff>
    </xdr:to>
    <xdr:pic>
      <xdr:nvPicPr>
        <xdr:cNvPr id="4" name="Picture 3" descr="A logo for a health care company&#10;&#10;Description automatically generated">
          <a:extLst>
            <a:ext uri="{FF2B5EF4-FFF2-40B4-BE49-F238E27FC236}">
              <a16:creationId xmlns:a16="http://schemas.microsoft.com/office/drawing/2014/main" id="{BF7571D4-7186-43A8-9698-46FA0DD836C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3826" y="341336"/>
          <a:ext cx="1965869" cy="865554"/>
        </a:xfrm>
        <a:prstGeom prst="rect">
          <a:avLst/>
        </a:prstGeom>
        <a:noFill/>
        <a:ln>
          <a:noFill/>
        </a:ln>
      </xdr:spPr>
    </xdr:pic>
    <xdr:clientData/>
  </xdr:twoCellAnchor>
  <xdr:twoCellAnchor editAs="oneCell">
    <xdr:from>
      <xdr:col>3</xdr:col>
      <xdr:colOff>1234886</xdr:colOff>
      <xdr:row>2</xdr:row>
      <xdr:rowOff>22246</xdr:rowOff>
    </xdr:from>
    <xdr:to>
      <xdr:col>4</xdr:col>
      <xdr:colOff>734738</xdr:colOff>
      <xdr:row>4</xdr:row>
      <xdr:rowOff>538284</xdr:rowOff>
    </xdr:to>
    <xdr:pic>
      <xdr:nvPicPr>
        <xdr:cNvPr id="5" name="Picture 4" descr="A logo with black text&#10;&#10;Description automatically generated">
          <a:extLst>
            <a:ext uri="{FF2B5EF4-FFF2-40B4-BE49-F238E27FC236}">
              <a16:creationId xmlns:a16="http://schemas.microsoft.com/office/drawing/2014/main" id="{C6A2AE9B-F0DC-4048-B244-3B17354099E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778424" y="373938"/>
          <a:ext cx="2137545" cy="867731"/>
        </a:xfrm>
        <a:prstGeom prst="rect">
          <a:avLst/>
        </a:prstGeom>
      </xdr:spPr>
    </xdr:pic>
    <xdr:clientData/>
  </xdr:twoCellAnchor>
  <xdr:twoCellAnchor editAs="oneCell">
    <xdr:from>
      <xdr:col>4</xdr:col>
      <xdr:colOff>995373</xdr:colOff>
      <xdr:row>2</xdr:row>
      <xdr:rowOff>48066</xdr:rowOff>
    </xdr:from>
    <xdr:to>
      <xdr:col>5</xdr:col>
      <xdr:colOff>1255346</xdr:colOff>
      <xdr:row>4</xdr:row>
      <xdr:rowOff>480864</xdr:rowOff>
    </xdr:to>
    <xdr:pic>
      <xdr:nvPicPr>
        <xdr:cNvPr id="6" name="Picture 5" descr="A black text on a white background&#10;&#10;Description automatically generated">
          <a:extLst>
            <a:ext uri="{FF2B5EF4-FFF2-40B4-BE49-F238E27FC236}">
              <a16:creationId xmlns:a16="http://schemas.microsoft.com/office/drawing/2014/main" id="{4F8FC782-2E73-4F3A-B895-89EF678605C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176604" y="399758"/>
          <a:ext cx="2506896" cy="784491"/>
        </a:xfrm>
        <a:prstGeom prst="rect">
          <a:avLst/>
        </a:prstGeom>
      </xdr:spPr>
    </xdr:pic>
    <xdr:clientData/>
  </xdr:twoCellAnchor>
  <xdr:twoCellAnchor editAs="oneCell">
    <xdr:from>
      <xdr:col>5</xdr:col>
      <xdr:colOff>1849678</xdr:colOff>
      <xdr:row>2</xdr:row>
      <xdr:rowOff>43960</xdr:rowOff>
    </xdr:from>
    <xdr:to>
      <xdr:col>6</xdr:col>
      <xdr:colOff>1154529</xdr:colOff>
      <xdr:row>4</xdr:row>
      <xdr:rowOff>520906</xdr:rowOff>
    </xdr:to>
    <xdr:pic>
      <xdr:nvPicPr>
        <xdr:cNvPr id="7" name="Picture 6" descr="A blue and red text on a white background&#10;&#10;Description automatically generated">
          <a:extLst>
            <a:ext uri="{FF2B5EF4-FFF2-40B4-BE49-F238E27FC236}">
              <a16:creationId xmlns:a16="http://schemas.microsoft.com/office/drawing/2014/main" id="{98A7633F-C81A-46C1-8BC9-FEC0328E057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7965216" y="395652"/>
          <a:ext cx="1844851" cy="828639"/>
        </a:xfrm>
        <a:prstGeom prst="rect">
          <a:avLst/>
        </a:prstGeom>
      </xdr:spPr>
    </xdr:pic>
    <xdr:clientData/>
  </xdr:twoCellAnchor>
  <xdr:twoCellAnchor>
    <xdr:from>
      <xdr:col>14</xdr:col>
      <xdr:colOff>537307</xdr:colOff>
      <xdr:row>101</xdr:row>
      <xdr:rowOff>269630</xdr:rowOff>
    </xdr:from>
    <xdr:to>
      <xdr:col>37</xdr:col>
      <xdr:colOff>586153</xdr:colOff>
      <xdr:row>126</xdr:row>
      <xdr:rowOff>19537</xdr:rowOff>
    </xdr:to>
    <xdr:graphicFrame macro="">
      <xdr:nvGraphicFramePr>
        <xdr:cNvPr id="10" name="Chart 9">
          <a:extLst>
            <a:ext uri="{FF2B5EF4-FFF2-40B4-BE49-F238E27FC236}">
              <a16:creationId xmlns:a16="http://schemas.microsoft.com/office/drawing/2014/main" id="{17A09EA4-D72A-B8B4-531B-6035F4FDE1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14</xdr:col>
      <xdr:colOff>537307</xdr:colOff>
      <xdr:row>83</xdr:row>
      <xdr:rowOff>35170</xdr:rowOff>
    </xdr:from>
    <xdr:to>
      <xdr:col>37</xdr:col>
      <xdr:colOff>136769</xdr:colOff>
      <xdr:row>99</xdr:row>
      <xdr:rowOff>214923</xdr:rowOff>
    </xdr:to>
    <xdr:graphicFrame macro="">
      <xdr:nvGraphicFramePr>
        <xdr:cNvPr id="11" name="Chart 10">
          <a:extLst>
            <a:ext uri="{FF2B5EF4-FFF2-40B4-BE49-F238E27FC236}">
              <a16:creationId xmlns:a16="http://schemas.microsoft.com/office/drawing/2014/main" id="{77B6CD75-1965-7304-4F32-61C35A96DF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175260</xdr:colOff>
      <xdr:row>1</xdr:row>
      <xdr:rowOff>7620</xdr:rowOff>
    </xdr:from>
    <xdr:to>
      <xdr:col>1</xdr:col>
      <xdr:colOff>773975</xdr:colOff>
      <xdr:row>3</xdr:row>
      <xdr:rowOff>178287</xdr:rowOff>
    </xdr:to>
    <xdr:pic>
      <xdr:nvPicPr>
        <xdr:cNvPr id="2" name="Picture 1" descr="A logo for a health care company&#10;&#10;Description automatically generated">
          <a:extLst>
            <a:ext uri="{FF2B5EF4-FFF2-40B4-BE49-F238E27FC236}">
              <a16:creationId xmlns:a16="http://schemas.microsoft.com/office/drawing/2014/main" id="{4E3F8833-1076-4D0E-B258-37BBF8EE4C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 y="190500"/>
          <a:ext cx="1208315" cy="536427"/>
        </a:xfrm>
        <a:prstGeom prst="rect">
          <a:avLst/>
        </a:prstGeom>
        <a:noFill/>
        <a:ln>
          <a:noFill/>
        </a:ln>
      </xdr:spPr>
    </xdr:pic>
    <xdr:clientData/>
  </xdr:twoCellAnchor>
  <xdr:twoCellAnchor editAs="oneCell">
    <xdr:from>
      <xdr:col>1</xdr:col>
      <xdr:colOff>1066800</xdr:colOff>
      <xdr:row>1</xdr:row>
      <xdr:rowOff>45720</xdr:rowOff>
    </xdr:from>
    <xdr:to>
      <xdr:col>2</xdr:col>
      <xdr:colOff>42545</xdr:colOff>
      <xdr:row>3</xdr:row>
      <xdr:rowOff>163830</xdr:rowOff>
    </xdr:to>
    <xdr:pic>
      <xdr:nvPicPr>
        <xdr:cNvPr id="3" name="Picture 2" descr="A logo with black text&#10;&#10;Description automatically generated">
          <a:extLst>
            <a:ext uri="{FF2B5EF4-FFF2-40B4-BE49-F238E27FC236}">
              <a16:creationId xmlns:a16="http://schemas.microsoft.com/office/drawing/2014/main" id="{5BAD8366-F5B7-479A-8CE0-F21618D5300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76400" y="228600"/>
          <a:ext cx="1190625" cy="483870"/>
        </a:xfrm>
        <a:prstGeom prst="rect">
          <a:avLst/>
        </a:prstGeom>
      </xdr:spPr>
    </xdr:pic>
    <xdr:clientData/>
  </xdr:twoCellAnchor>
  <xdr:twoCellAnchor editAs="oneCell">
    <xdr:from>
      <xdr:col>2</xdr:col>
      <xdr:colOff>586740</xdr:colOff>
      <xdr:row>1</xdr:row>
      <xdr:rowOff>121920</xdr:rowOff>
    </xdr:from>
    <xdr:to>
      <xdr:col>4</xdr:col>
      <xdr:colOff>346287</xdr:colOff>
      <xdr:row>4</xdr:row>
      <xdr:rowOff>1270</xdr:rowOff>
    </xdr:to>
    <xdr:pic>
      <xdr:nvPicPr>
        <xdr:cNvPr id="4" name="Picture 3" descr="A black text on a white background&#10;&#10;Description automatically generated">
          <a:extLst>
            <a:ext uri="{FF2B5EF4-FFF2-40B4-BE49-F238E27FC236}">
              <a16:creationId xmlns:a16="http://schemas.microsoft.com/office/drawing/2014/main" id="{A7D38D71-9EC0-4E93-ADF4-1622249CFFF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208020" y="304800"/>
          <a:ext cx="1376680" cy="427990"/>
        </a:xfrm>
        <a:prstGeom prst="rect">
          <a:avLst/>
        </a:prstGeom>
      </xdr:spPr>
    </xdr:pic>
    <xdr:clientData/>
  </xdr:twoCellAnchor>
  <xdr:twoCellAnchor editAs="oneCell">
    <xdr:from>
      <xdr:col>5</xdr:col>
      <xdr:colOff>525780</xdr:colOff>
      <xdr:row>1</xdr:row>
      <xdr:rowOff>30480</xdr:rowOff>
    </xdr:from>
    <xdr:to>
      <xdr:col>6</xdr:col>
      <xdr:colOff>369570</xdr:colOff>
      <xdr:row>4</xdr:row>
      <xdr:rowOff>10795</xdr:rowOff>
    </xdr:to>
    <xdr:pic>
      <xdr:nvPicPr>
        <xdr:cNvPr id="5" name="Picture 4" descr="A blue and red text on a white background&#10;&#10;Description automatically generated">
          <a:extLst>
            <a:ext uri="{FF2B5EF4-FFF2-40B4-BE49-F238E27FC236}">
              <a16:creationId xmlns:a16="http://schemas.microsoft.com/office/drawing/2014/main" id="{95BAF623-AAFB-4060-B4B2-835AE75B2EC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975860" y="213360"/>
          <a:ext cx="1164590" cy="528955"/>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CBC4BB-786E-4268-B0E9-7F2577673260}" name="Table1" displayName="Table1" ref="B4:E11" totalsRowShown="0">
  <autoFilter ref="B4:E11" xr:uid="{F1CBC4BB-786E-4268-B0E9-7F2577673260}"/>
  <tableColumns count="4">
    <tableColumn id="1" xr3:uid="{8DDCC12E-908C-4F17-8B95-656BC84D8D31}" name="Diagnostic" dataDxfId="26"/>
    <tableColumn id="2" xr3:uid="{08B9D7A6-0CFA-4245-A59F-61B4688AD9EE}" name="GHG emissions per diagnostic (kgCO2e)" dataDxfId="25"/>
    <tableColumn id="3" xr3:uid="{CB6EDB47-7D40-4E08-BAA6-96C45CCCD7E4}" name="Assumptions" dataDxfId="24"/>
    <tableColumn id="4" xr3:uid="{B988F4B8-903B-4B83-A6C6-08EE9BC361B1}" name="Source" dataDxfId="2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CA4C6F-986D-4A23-9170-0E3EFADD0EE3}" name="Table2" displayName="Table2" ref="B48:D52" totalsRowShown="0">
  <autoFilter ref="B48:D52" xr:uid="{EACA4C6F-986D-4A23-9170-0E3EFADD0EE3}"/>
  <tableColumns count="3">
    <tableColumn id="1" xr3:uid="{02666640-6795-409C-B2FF-BA46A9AFDF12}" name="Activity" dataDxfId="22"/>
    <tableColumn id="2" xr3:uid="{9327DF75-C518-4948-A02D-27235EECE95A}" name="GHG emissions per minute of activity (kgCO2e)" dataDxfId="21">
      <calculatedColumnFormula>0.06/31</calculatedColumnFormula>
    </tableColumn>
    <tableColumn id="3" xr3:uid="{281AF29C-93CD-458C-BF22-F871E4EAF283}" name="Assumptions" dataDxfId="2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41C0092-A117-426E-8863-93AB49ADCC06}" name="Table3" displayName="Table3" ref="B67:D71" totalsRowShown="0">
  <autoFilter ref="B67:D71" xr:uid="{841C0092-A117-426E-8863-93AB49ADCC06}"/>
  <tableColumns count="3">
    <tableColumn id="1" xr3:uid="{8C34DB18-F652-490F-AE41-188251368EA6}" name="Location" dataDxfId="19"/>
    <tableColumn id="2" xr3:uid="{0120EFAC-581D-44F7-A4D2-DBE0478E1296}" name="Average patient distance (one-way)" dataDxfId="18"/>
    <tableColumn id="3" xr3:uid="{7194FC7F-F031-446D-A5F8-BE2F78B7198D}" name="Column1" dataDxfId="1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1095DA7-6537-42D2-98EA-6D3DD12372E1}" name="Table5" displayName="Table5" ref="B16:E34" totalsRowShown="0">
  <autoFilter ref="B16:E34" xr:uid="{71095DA7-6537-42D2-98EA-6D3DD12372E1}"/>
  <tableColumns count="4">
    <tableColumn id="1" xr3:uid="{DB5E670A-1B87-45E9-B95D-7271CD96AEB4}" name="Activity" dataDxfId="16"/>
    <tableColumn id="2" xr3:uid="{DE0A378C-BBBC-4E96-A4AD-0EDC62B273EB}" name="GHG emissions per activity (kgCO2e)" dataDxfId="15"/>
    <tableColumn id="3" xr3:uid="{40C8FFF6-ED72-4726-B426-88B8C809DDC2}" name="Assumptions" dataDxfId="14"/>
    <tableColumn id="4" xr3:uid="{B377B52E-B699-4B6E-B918-6EA35165F39C}" name="Sources" dataDxfId="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4C84A7B-73E1-480D-95D5-17E465A4E8CD}" name="Table6" displayName="Table6" ref="B38:D39" totalsRowShown="0">
  <autoFilter ref="B38:D39" xr:uid="{74C84A7B-73E1-480D-95D5-17E465A4E8CD}"/>
  <tableColumns count="3">
    <tableColumn id="1" xr3:uid="{320E2B89-06F0-4D42-9F26-2DD4CE347B99}" name="Activity" dataDxfId="12"/>
    <tableColumn id="2" xr3:uid="{94317637-5D1C-4BAE-B022-BAE72564D725}" name="GHG emissions per activity (kgCO2e)" dataDxfId="11"/>
    <tableColumn id="3" xr3:uid="{E16428B1-4F0A-4261-AA02-7127384800D2}" name="Assumptions " dataDxfId="1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F0ABE8-F4F1-4DE9-B41D-866215CFF4E0}" name="Table7" displayName="Table7" ref="B43:E45" totalsRowShown="0">
  <autoFilter ref="B43:E45" xr:uid="{E5F0ABE8-F4F1-4DE9-B41D-866215CFF4E0}"/>
  <tableColumns count="4">
    <tableColumn id="1" xr3:uid="{50BA5968-9ABE-41B8-B5D0-BE3666DEE11F}" name="Activity"/>
    <tableColumn id="2" xr3:uid="{11ADFF60-7E77-4874-BDA9-C8E680A94439}" name="GHG emissions per activity (kgCO2e)" dataDxfId="9"/>
    <tableColumn id="3" xr3:uid="{395BE736-0CC6-455F-9839-FA2715DCBB63}" name="Assumptions" dataDxfId="8"/>
    <tableColumn id="4" xr3:uid="{87531120-FA62-4648-BBD8-A597AF88FDB4}" name="Sources"/>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817DDBA-5F28-43B3-BC24-42EC43A3BABF}" name="Table8" displayName="Table8" ref="B55:E58" totalsRowShown="0">
  <autoFilter ref="B55:E58" xr:uid="{D817DDBA-5F28-43B3-BC24-42EC43A3BABF}"/>
  <tableColumns count="4">
    <tableColumn id="1" xr3:uid="{3C32B5E1-3D22-42EA-A9FD-02F1945E7DFD}" name="Activity" dataDxfId="7"/>
    <tableColumn id="2" xr3:uid="{A7E69CFF-E7A3-47ED-B129-717467CB69B4}" name="Energy consumption (kWh/m2/year)" dataDxfId="6"/>
    <tableColumn id="3" xr3:uid="{061D543A-3004-4DF3-9782-3930B79B87F3}" name="GHG emissions (kgCO2e/m2/minute)" dataDxfId="5"/>
    <tableColumn id="4" xr3:uid="{0D23D91A-92AF-4EBD-B68B-80D0CBE55E7B}" name="Column1" dataDxfId="4"/>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A7F6B76-B4D8-4C93-A4C8-D63EA484FB02}" name="Table9" displayName="Table9" ref="B61:E64" totalsRowShown="0">
  <autoFilter ref="B61:E64" xr:uid="{DA7F6B76-B4D8-4C93-A4C8-D63EA484FB02}"/>
  <tableColumns count="4">
    <tableColumn id="1" xr3:uid="{C486E3F3-43D7-45B8-AD7C-BE3C8832BBA1}" name="Activity" dataDxfId="3"/>
    <tableColumn id="2" xr3:uid="{96A175AD-8CB8-43C9-9E73-6BDEE0B7DD55}" name="Unit" dataDxfId="2"/>
    <tableColumn id="3" xr3:uid="{9E4E3726-6775-4636-9496-E074B4D0E36A}" name="kgCO2e per unit" dataDxfId="1"/>
    <tableColumn id="4" xr3:uid="{5D4742E0-D3DC-4C2C-B2FB-303440F34C35}" name="Column1" dataDxfId="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1D128F5-F859-4EA1-8BB5-DF9E075952FC}" name="Table4" displayName="Table4" ref="B3:B8" totalsRowShown="0">
  <autoFilter ref="B3:B8" xr:uid="{31D128F5-F859-4EA1-8BB5-DF9E075952FC}"/>
  <tableColumns count="1">
    <tableColumn id="1" xr3:uid="{73FE4276-576F-4874-B254-B3595FC77AA3}" name="Staff membe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8" Type="http://schemas.openxmlformats.org/officeDocument/2006/relationships/hyperlink" Target="https://bmjopenquality.bmj.com/content/bmjqir/12/3/e002316.full.pdf" TargetMode="External"/><Relationship Id="rId13" Type="http://schemas.openxmlformats.org/officeDocument/2006/relationships/hyperlink" Target="https://bmjopenquality.bmj.com/content/bmjqir/12/3/e002316.full.pdf" TargetMode="External"/><Relationship Id="rId18" Type="http://schemas.openxmlformats.org/officeDocument/2006/relationships/hyperlink" Target="https://bmjopenquality.bmj.com/content/bmjqir/12/3/e002316.full.pdf" TargetMode="External"/><Relationship Id="rId26" Type="http://schemas.openxmlformats.org/officeDocument/2006/relationships/table" Target="../tables/table5.xml"/><Relationship Id="rId3" Type="http://schemas.openxmlformats.org/officeDocument/2006/relationships/hyperlink" Target="https://pubmed.ncbi.nlm.nih.gov/35538935/" TargetMode="External"/><Relationship Id="rId21" Type="http://schemas.openxmlformats.org/officeDocument/2006/relationships/hyperlink" Target="https://bmjopenquality.bmj.com/content/bmjqir/12/3/e002316.full.pdf" TargetMode="External"/><Relationship Id="rId7" Type="http://schemas.openxmlformats.org/officeDocument/2006/relationships/hyperlink" Target="https://bmjopenquality.bmj.com/content/bmjqir/12/3/e002316.full.pdf" TargetMode="External"/><Relationship Id="rId12" Type="http://schemas.openxmlformats.org/officeDocument/2006/relationships/hyperlink" Target="https://bmjopenquality.bmj.com/content/bmjqir/12/3/e002316.full.pdf" TargetMode="External"/><Relationship Id="rId17" Type="http://schemas.openxmlformats.org/officeDocument/2006/relationships/hyperlink" Target="https://pubmed.ncbi.nlm.nih.gov/35538935/" TargetMode="External"/><Relationship Id="rId25" Type="http://schemas.openxmlformats.org/officeDocument/2006/relationships/table" Target="../tables/table4.xml"/><Relationship Id="rId2" Type="http://schemas.openxmlformats.org/officeDocument/2006/relationships/hyperlink" Target="https://pubmed.ncbi.nlm.nih.gov/35538935/" TargetMode="External"/><Relationship Id="rId16" Type="http://schemas.openxmlformats.org/officeDocument/2006/relationships/hyperlink" Target="https://www.mja.com.au/system/files/issues/212_08/mja250583.pdf" TargetMode="External"/><Relationship Id="rId20" Type="http://schemas.openxmlformats.org/officeDocument/2006/relationships/hyperlink" Target="https://bmjopenquality.bmj.com/content/bmjqir/12/3/e002316.full.pdf" TargetMode="External"/><Relationship Id="rId29" Type="http://schemas.openxmlformats.org/officeDocument/2006/relationships/table" Target="../tables/table8.xml"/><Relationship Id="rId1" Type="http://schemas.openxmlformats.org/officeDocument/2006/relationships/hyperlink" Target="https://www.sciencedirect.com/science/article/abs/pii/S092134491930549X" TargetMode="External"/><Relationship Id="rId6" Type="http://schemas.openxmlformats.org/officeDocument/2006/relationships/hyperlink" Target="https://bmjopenquality.bmj.com/content/bmjqir/12/3/e002316.full.pdf" TargetMode="External"/><Relationship Id="rId11" Type="http://schemas.openxmlformats.org/officeDocument/2006/relationships/hyperlink" Target="https://bmjopenquality.bmj.com/content/bmjqir/12/3/e002316.full.pdf" TargetMode="External"/><Relationship Id="rId24" Type="http://schemas.openxmlformats.org/officeDocument/2006/relationships/table" Target="../tables/table3.xml"/><Relationship Id="rId5" Type="http://schemas.openxmlformats.org/officeDocument/2006/relationships/hyperlink" Target="https://bmjopenquality.bmj.com/content/bmjqir/12/3/e002316.full.pdf" TargetMode="External"/><Relationship Id="rId15" Type="http://schemas.openxmlformats.org/officeDocument/2006/relationships/hyperlink" Target="https://bmjopenquality.bmj.com/content/bmjqir/12/3/e002316.full.pdf" TargetMode="External"/><Relationship Id="rId23" Type="http://schemas.openxmlformats.org/officeDocument/2006/relationships/table" Target="../tables/table2.xml"/><Relationship Id="rId28" Type="http://schemas.openxmlformats.org/officeDocument/2006/relationships/table" Target="../tables/table7.xml"/><Relationship Id="rId10" Type="http://schemas.openxmlformats.org/officeDocument/2006/relationships/hyperlink" Target="https://bmjopenquality.bmj.com/content/bmjqir/12/3/e002316.full.pdf" TargetMode="External"/><Relationship Id="rId19" Type="http://schemas.openxmlformats.org/officeDocument/2006/relationships/hyperlink" Target="https://bmjopenquality.bmj.com/content/bmjqir/12/3/e002316.full.pdf" TargetMode="External"/><Relationship Id="rId4" Type="http://schemas.openxmlformats.org/officeDocument/2006/relationships/hyperlink" Target="https://pubmed.ncbi.nlm.nih.gov/35538935/" TargetMode="External"/><Relationship Id="rId9" Type="http://schemas.openxmlformats.org/officeDocument/2006/relationships/hyperlink" Target="https://bmjopenquality.bmj.com/content/bmjqir/12/3/e002316.full.pdf" TargetMode="External"/><Relationship Id="rId14" Type="http://schemas.openxmlformats.org/officeDocument/2006/relationships/hyperlink" Target="https://bmjopenquality.bmj.com/content/bmjqir/12/3/e002316.full.pdf" TargetMode="External"/><Relationship Id="rId22" Type="http://schemas.openxmlformats.org/officeDocument/2006/relationships/table" Target="../tables/table1.xml"/><Relationship Id="rId27"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4965D-34FE-415C-846C-CD70630C8546}">
  <sheetPr>
    <tabColor rgb="FFFF0000"/>
  </sheetPr>
  <dimension ref="B3:S49"/>
  <sheetViews>
    <sheetView tabSelected="1" workbookViewId="0">
      <pane ySplit="3" topLeftCell="A18" activePane="bottomLeft" state="frozen"/>
      <selection pane="bottomLeft" activeCell="R17" sqref="R17"/>
    </sheetView>
  </sheetViews>
  <sheetFormatPr defaultColWidth="8.88671875" defaultRowHeight="14.4" x14ac:dyDescent="0.3"/>
  <cols>
    <col min="1" max="1" width="5" style="19" customWidth="1"/>
    <col min="2" max="2" width="2.88671875" style="19" customWidth="1"/>
    <col min="3" max="3" width="13.6640625" style="187" customWidth="1"/>
    <col min="4" max="4" width="20.5546875" style="19" customWidth="1"/>
    <col min="5" max="5" width="8.88671875" style="19"/>
    <col min="6" max="6" width="9.5546875" style="19" customWidth="1"/>
    <col min="7" max="12" width="8.88671875" style="19"/>
    <col min="13" max="13" width="18.109375" style="19" customWidth="1"/>
    <col min="14" max="16384" width="8.88671875" style="19"/>
  </cols>
  <sheetData>
    <row r="3" spans="2:19" ht="34.950000000000003" customHeight="1" x14ac:dyDescent="0.3"/>
    <row r="6" spans="2:19" ht="18" x14ac:dyDescent="0.35">
      <c r="B6" s="209" t="s">
        <v>0</v>
      </c>
      <c r="C6" s="208"/>
    </row>
    <row r="7" spans="2:19" ht="63" customHeight="1" x14ac:dyDescent="0.3">
      <c r="B7" s="306" t="s">
        <v>1</v>
      </c>
      <c r="C7" s="306"/>
      <c r="D7" s="306"/>
      <c r="E7" s="306"/>
      <c r="F7" s="306"/>
      <c r="G7" s="306"/>
      <c r="H7" s="306"/>
      <c r="I7" s="306"/>
      <c r="J7" s="306"/>
      <c r="K7" s="306"/>
      <c r="L7" s="306"/>
      <c r="M7" s="306"/>
      <c r="N7" s="306"/>
      <c r="O7" s="306"/>
      <c r="P7" s="306"/>
      <c r="Q7" s="306"/>
      <c r="R7" s="306"/>
      <c r="S7" s="306"/>
    </row>
    <row r="8" spans="2:19" x14ac:dyDescent="0.3">
      <c r="B8" s="19" t="s">
        <v>2</v>
      </c>
      <c r="D8" s="188"/>
    </row>
    <row r="9" spans="2:19" ht="7.2" customHeight="1" x14ac:dyDescent="0.3"/>
    <row r="10" spans="2:19" x14ac:dyDescent="0.3">
      <c r="C10" s="19" t="s">
        <v>3</v>
      </c>
      <c r="D10" s="187"/>
    </row>
    <row r="11" spans="2:19" x14ac:dyDescent="0.3">
      <c r="C11" s="207" t="s">
        <v>4</v>
      </c>
      <c r="D11" s="187"/>
    </row>
    <row r="12" spans="2:19" ht="5.4" customHeight="1" x14ac:dyDescent="0.3"/>
    <row r="13" spans="2:19" x14ac:dyDescent="0.3">
      <c r="B13" s="19" t="s">
        <v>5</v>
      </c>
    </row>
    <row r="16" spans="2:19" ht="18" customHeight="1" x14ac:dyDescent="0.3">
      <c r="B16" s="308" t="s">
        <v>6</v>
      </c>
      <c r="C16" s="308"/>
      <c r="D16" s="308"/>
      <c r="E16" s="308"/>
      <c r="F16" s="308"/>
      <c r="G16" s="308"/>
      <c r="H16" s="308"/>
      <c r="I16" s="308"/>
      <c r="J16" s="308"/>
      <c r="K16" s="308"/>
      <c r="L16" s="308"/>
      <c r="M16" s="308"/>
      <c r="N16" s="308"/>
      <c r="O16" s="308"/>
    </row>
    <row r="17" spans="2:15" ht="28.95" customHeight="1" x14ac:dyDescent="0.3">
      <c r="B17" s="309" t="s">
        <v>7</v>
      </c>
      <c r="C17" s="309"/>
      <c r="D17" s="309"/>
      <c r="E17" s="309"/>
      <c r="F17" s="309"/>
      <c r="G17" s="309"/>
      <c r="H17" s="309"/>
      <c r="I17" s="309"/>
      <c r="J17" s="309"/>
      <c r="K17" s="309"/>
      <c r="L17" s="309"/>
      <c r="M17" s="309"/>
      <c r="N17" s="309"/>
      <c r="O17" s="309"/>
    </row>
    <row r="18" spans="2:15" x14ac:dyDescent="0.3">
      <c r="B18" s="190"/>
      <c r="C18" s="189"/>
      <c r="D18" s="190"/>
      <c r="E18" s="190"/>
      <c r="F18" s="190"/>
      <c r="G18" s="190"/>
      <c r="H18" s="190"/>
      <c r="I18" s="190"/>
      <c r="J18" s="190"/>
      <c r="K18" s="190"/>
      <c r="L18" s="190"/>
      <c r="M18" s="190"/>
      <c r="N18" s="190"/>
      <c r="O18" s="190"/>
    </row>
    <row r="19" spans="2:15" ht="16.2" customHeight="1" x14ac:dyDescent="0.3">
      <c r="B19" s="190"/>
      <c r="C19" s="303" t="s">
        <v>8</v>
      </c>
      <c r="D19" s="303"/>
      <c r="E19" s="303"/>
      <c r="F19" s="303"/>
      <c r="G19" s="303"/>
      <c r="H19" s="190"/>
      <c r="I19" s="190"/>
      <c r="J19" s="190"/>
      <c r="K19" s="190"/>
      <c r="L19" s="190"/>
      <c r="M19" s="190"/>
      <c r="N19" s="190"/>
      <c r="O19" s="190"/>
    </row>
    <row r="20" spans="2:15" x14ac:dyDescent="0.3">
      <c r="B20" s="190"/>
      <c r="C20" s="192" t="b">
        <v>1</v>
      </c>
      <c r="D20" s="193" t="s">
        <v>9</v>
      </c>
      <c r="E20" s="190"/>
      <c r="F20" s="202"/>
      <c r="G20" s="190"/>
      <c r="H20" s="202" t="s">
        <v>10</v>
      </c>
      <c r="I20" s="190"/>
      <c r="J20" s="190"/>
      <c r="K20" s="190"/>
      <c r="L20" s="190"/>
      <c r="M20" s="190"/>
      <c r="N20" s="190"/>
      <c r="O20" s="190"/>
    </row>
    <row r="21" spans="2:15" ht="4.95" customHeight="1" x14ac:dyDescent="0.3">
      <c r="B21" s="190"/>
      <c r="C21" s="189"/>
      <c r="D21" s="190"/>
      <c r="E21" s="190"/>
      <c r="F21" s="190"/>
      <c r="G21" s="190"/>
      <c r="H21" s="190"/>
      <c r="I21" s="190"/>
      <c r="J21" s="190"/>
      <c r="K21" s="190"/>
      <c r="L21" s="190"/>
      <c r="M21" s="190"/>
      <c r="N21" s="190"/>
      <c r="O21" s="190"/>
    </row>
    <row r="22" spans="2:15" ht="13.95" customHeight="1" x14ac:dyDescent="0.3">
      <c r="B22" s="190"/>
      <c r="C22" s="303" t="s">
        <v>11</v>
      </c>
      <c r="D22" s="303"/>
      <c r="E22" s="303"/>
      <c r="F22" s="303"/>
      <c r="G22" s="303"/>
      <c r="H22" s="190"/>
      <c r="I22" s="190"/>
      <c r="J22" s="190"/>
      <c r="K22" s="190"/>
      <c r="L22" s="190"/>
      <c r="M22" s="190"/>
      <c r="N22" s="190"/>
      <c r="O22" s="190"/>
    </row>
    <row r="23" spans="2:15" x14ac:dyDescent="0.3">
      <c r="B23" s="190"/>
      <c r="C23" s="194" t="b">
        <v>1</v>
      </c>
      <c r="D23" s="195" t="s">
        <v>12</v>
      </c>
      <c r="E23" s="190"/>
      <c r="F23" s="190"/>
      <c r="G23" s="190"/>
      <c r="H23" s="190"/>
      <c r="I23" s="190"/>
      <c r="J23" s="190"/>
      <c r="K23" s="190"/>
      <c r="L23" s="190"/>
      <c r="M23" s="190"/>
      <c r="N23" s="190"/>
      <c r="O23" s="190"/>
    </row>
    <row r="24" spans="2:15" x14ac:dyDescent="0.3">
      <c r="B24" s="190"/>
      <c r="C24" s="194" t="b">
        <v>1</v>
      </c>
      <c r="D24" s="193" t="s">
        <v>13</v>
      </c>
      <c r="E24" s="190"/>
      <c r="F24" s="190"/>
      <c r="G24" s="190"/>
      <c r="H24" s="190"/>
      <c r="I24" s="190"/>
      <c r="J24" s="190"/>
      <c r="K24" s="190"/>
      <c r="L24" s="190"/>
      <c r="M24" s="190"/>
      <c r="N24" s="190"/>
      <c r="O24" s="190"/>
    </row>
    <row r="25" spans="2:15" x14ac:dyDescent="0.3">
      <c r="B25" s="190"/>
      <c r="C25" s="194" t="b">
        <v>1</v>
      </c>
      <c r="D25" s="193" t="s">
        <v>14</v>
      </c>
      <c r="E25" s="190"/>
      <c r="F25" s="190"/>
      <c r="G25" s="190"/>
      <c r="H25" s="190"/>
      <c r="I25" s="190"/>
      <c r="J25" s="190"/>
      <c r="K25" s="190"/>
      <c r="L25" s="190"/>
      <c r="M25" s="190"/>
      <c r="N25" s="190"/>
      <c r="O25" s="190"/>
    </row>
    <row r="26" spans="2:15" x14ac:dyDescent="0.3">
      <c r="B26" s="190"/>
      <c r="C26" s="189"/>
      <c r="D26" s="190"/>
      <c r="E26" s="197"/>
      <c r="F26" s="197"/>
      <c r="G26" s="197"/>
      <c r="H26" s="197"/>
      <c r="I26" s="197"/>
      <c r="J26" s="197"/>
      <c r="K26" s="197"/>
      <c r="L26" s="190"/>
      <c r="M26" s="190"/>
      <c r="N26" s="190"/>
      <c r="O26" s="190"/>
    </row>
    <row r="27" spans="2:15" ht="28.8" x14ac:dyDescent="0.3">
      <c r="B27" s="190"/>
      <c r="C27" s="190"/>
      <c r="D27" s="199" t="s">
        <v>15</v>
      </c>
      <c r="E27" s="310" t="s">
        <v>16</v>
      </c>
      <c r="F27" s="311"/>
      <c r="G27" s="311"/>
      <c r="H27" s="311"/>
      <c r="I27" s="311"/>
      <c r="J27" s="311"/>
      <c r="K27" s="311"/>
      <c r="L27" s="311"/>
      <c r="M27" s="311"/>
      <c r="N27" s="312"/>
      <c r="O27" s="190"/>
    </row>
    <row r="28" spans="2:15" ht="49.95" customHeight="1" x14ac:dyDescent="0.3">
      <c r="B28" s="190"/>
      <c r="C28" s="190"/>
      <c r="D28" s="198" t="s">
        <v>17</v>
      </c>
      <c r="E28" s="301" t="s">
        <v>18</v>
      </c>
      <c r="F28" s="301"/>
      <c r="G28" s="301"/>
      <c r="H28" s="301"/>
      <c r="I28" s="301"/>
      <c r="J28" s="301"/>
      <c r="K28" s="301"/>
      <c r="L28" s="301"/>
      <c r="M28" s="301"/>
      <c r="N28" s="301"/>
      <c r="O28" s="196"/>
    </row>
    <row r="29" spans="2:15" ht="42.6" customHeight="1" x14ac:dyDescent="0.3">
      <c r="B29" s="190"/>
      <c r="C29" s="190"/>
      <c r="D29" s="198" t="s">
        <v>19</v>
      </c>
      <c r="E29" s="301" t="s">
        <v>20</v>
      </c>
      <c r="F29" s="301"/>
      <c r="G29" s="301"/>
      <c r="H29" s="301"/>
      <c r="I29" s="301"/>
      <c r="J29" s="301"/>
      <c r="K29" s="301"/>
      <c r="L29" s="301"/>
      <c r="M29" s="301"/>
      <c r="N29" s="301"/>
      <c r="O29" s="190"/>
    </row>
    <row r="30" spans="2:15" ht="76.2" customHeight="1" x14ac:dyDescent="0.3">
      <c r="B30" s="190"/>
      <c r="C30" s="190"/>
      <c r="D30" s="198" t="s">
        <v>21</v>
      </c>
      <c r="E30" s="301" t="s">
        <v>22</v>
      </c>
      <c r="F30" s="301"/>
      <c r="G30" s="301"/>
      <c r="H30" s="301"/>
      <c r="I30" s="301"/>
      <c r="J30" s="301"/>
      <c r="K30" s="301"/>
      <c r="L30" s="301"/>
      <c r="M30" s="301"/>
      <c r="N30" s="301"/>
      <c r="O30" s="190"/>
    </row>
    <row r="31" spans="2:15" ht="28.2" customHeight="1" x14ac:dyDescent="0.3">
      <c r="B31" s="190"/>
      <c r="C31" s="190"/>
      <c r="D31" s="198" t="s">
        <v>23</v>
      </c>
      <c r="E31" s="301" t="s">
        <v>24</v>
      </c>
      <c r="F31" s="301"/>
      <c r="G31" s="301"/>
      <c r="H31" s="301"/>
      <c r="I31" s="301"/>
      <c r="J31" s="301"/>
      <c r="K31" s="301"/>
      <c r="L31" s="301"/>
      <c r="M31" s="301"/>
      <c r="N31" s="301"/>
      <c r="O31" s="190"/>
    </row>
    <row r="32" spans="2:15" ht="28.8" x14ac:dyDescent="0.3">
      <c r="B32" s="190"/>
      <c r="C32" s="190"/>
      <c r="D32" s="198" t="s">
        <v>25</v>
      </c>
      <c r="E32" s="302" t="s">
        <v>26</v>
      </c>
      <c r="F32" s="302"/>
      <c r="G32" s="302"/>
      <c r="H32" s="302"/>
      <c r="I32" s="302"/>
      <c r="J32" s="302"/>
      <c r="K32" s="302"/>
      <c r="L32" s="302"/>
      <c r="M32" s="302"/>
      <c r="N32" s="302"/>
      <c r="O32" s="190"/>
    </row>
    <row r="33" spans="2:15" x14ac:dyDescent="0.3">
      <c r="B33" s="190"/>
      <c r="C33" s="189"/>
      <c r="D33" s="190"/>
      <c r="E33" s="190"/>
      <c r="F33" s="190"/>
      <c r="G33" s="190"/>
      <c r="H33" s="190"/>
      <c r="I33" s="190"/>
      <c r="J33" s="190"/>
      <c r="K33" s="190"/>
      <c r="L33" s="190"/>
      <c r="M33" s="190"/>
      <c r="N33" s="190"/>
      <c r="O33" s="190"/>
    </row>
    <row r="34" spans="2:15" ht="19.2" customHeight="1" x14ac:dyDescent="0.3">
      <c r="B34" s="190"/>
      <c r="C34" s="303" t="s">
        <v>27</v>
      </c>
      <c r="D34" s="303"/>
      <c r="E34" s="303"/>
      <c r="F34" s="303"/>
      <c r="G34" s="303"/>
      <c r="H34" s="303"/>
      <c r="I34" s="303"/>
      <c r="J34" s="303"/>
      <c r="K34" s="303"/>
      <c r="L34" s="303"/>
      <c r="M34" s="303"/>
      <c r="N34" s="303"/>
      <c r="O34" s="303"/>
    </row>
    <row r="35" spans="2:15" ht="22.95" customHeight="1" x14ac:dyDescent="0.3">
      <c r="B35" s="190"/>
      <c r="C35" s="201" t="b">
        <v>1</v>
      </c>
      <c r="D35" s="210" t="s">
        <v>28</v>
      </c>
      <c r="E35" s="191"/>
      <c r="F35" s="191"/>
      <c r="G35" s="191"/>
      <c r="H35" s="191"/>
      <c r="I35" s="191"/>
      <c r="J35" s="191"/>
      <c r="K35" s="203"/>
      <c r="L35" s="203"/>
      <c r="M35" s="212" t="s">
        <v>250</v>
      </c>
      <c r="N35" s="191"/>
      <c r="O35" s="191"/>
    </row>
    <row r="36" spans="2:15" ht="16.95" customHeight="1" x14ac:dyDescent="0.3">
      <c r="B36" s="190"/>
      <c r="C36" s="303" t="s">
        <v>29</v>
      </c>
      <c r="D36" s="303"/>
      <c r="E36" s="303"/>
      <c r="F36" s="303"/>
      <c r="G36" s="303"/>
      <c r="H36" s="303"/>
      <c r="I36" s="303"/>
      <c r="J36" s="303"/>
      <c r="K36" s="303"/>
      <c r="L36" s="303"/>
      <c r="M36" s="303"/>
      <c r="N36" s="303"/>
      <c r="O36" s="303"/>
    </row>
    <row r="37" spans="2:15" ht="31.2" customHeight="1" x14ac:dyDescent="0.3">
      <c r="B37" s="190"/>
      <c r="C37" s="194" t="b">
        <v>1</v>
      </c>
      <c r="D37" s="307" t="s">
        <v>30</v>
      </c>
      <c r="E37" s="307"/>
      <c r="F37" s="307"/>
      <c r="G37" s="307"/>
      <c r="H37" s="307"/>
      <c r="I37" s="307"/>
      <c r="J37" s="307"/>
      <c r="K37" s="307"/>
      <c r="L37" s="307"/>
      <c r="M37" s="307"/>
      <c r="N37" s="307"/>
      <c r="O37" s="307"/>
    </row>
    <row r="38" spans="2:15" ht="18" customHeight="1" x14ac:dyDescent="0.3">
      <c r="B38" s="190"/>
      <c r="C38" s="201" t="b">
        <v>1</v>
      </c>
      <c r="D38" s="307" t="s">
        <v>31</v>
      </c>
      <c r="E38" s="307"/>
      <c r="F38" s="307"/>
      <c r="G38" s="307"/>
      <c r="H38" s="307"/>
      <c r="I38" s="307"/>
      <c r="J38" s="307"/>
      <c r="K38" s="307"/>
      <c r="L38" s="190"/>
      <c r="M38" s="190"/>
      <c r="N38" s="190"/>
      <c r="O38" s="190"/>
    </row>
    <row r="39" spans="2:15" ht="18" customHeight="1" x14ac:dyDescent="0.3">
      <c r="B39" s="190"/>
      <c r="C39" s="201" t="b">
        <v>1</v>
      </c>
      <c r="D39" s="307" t="s">
        <v>32</v>
      </c>
      <c r="E39" s="307"/>
      <c r="F39" s="307"/>
      <c r="G39" s="307"/>
      <c r="H39" s="307"/>
      <c r="I39" s="307"/>
      <c r="J39" s="211"/>
      <c r="K39" s="193"/>
      <c r="L39" s="190"/>
      <c r="M39" s="190"/>
      <c r="N39" s="190"/>
      <c r="O39" s="190"/>
    </row>
    <row r="40" spans="2:15" ht="18" customHeight="1" x14ac:dyDescent="0.3">
      <c r="B40" s="190"/>
      <c r="C40" s="191"/>
      <c r="D40" s="191"/>
      <c r="E40" s="190"/>
      <c r="F40" s="190"/>
      <c r="G40" s="190"/>
      <c r="H40" s="190"/>
      <c r="I40" s="190"/>
      <c r="J40" s="190"/>
      <c r="K40" s="190"/>
      <c r="L40" s="190"/>
      <c r="M40" s="190"/>
      <c r="N40" s="190"/>
      <c r="O40" s="190"/>
    </row>
    <row r="41" spans="2:15" ht="18" customHeight="1" x14ac:dyDescent="0.3">
      <c r="C41" s="200"/>
      <c r="D41" s="200"/>
    </row>
    <row r="43" spans="2:15" ht="22.2" customHeight="1" x14ac:dyDescent="0.3">
      <c r="B43" s="304" t="s">
        <v>33</v>
      </c>
      <c r="C43" s="304"/>
      <c r="D43" s="304"/>
      <c r="E43" s="304"/>
      <c r="F43" s="304"/>
      <c r="G43" s="304"/>
      <c r="H43" s="304"/>
      <c r="I43" s="304"/>
      <c r="J43" s="304"/>
      <c r="K43" s="304"/>
      <c r="L43" s="304"/>
      <c r="M43" s="304"/>
      <c r="N43" s="304"/>
      <c r="O43" s="304"/>
    </row>
    <row r="44" spans="2:15" ht="25.95" customHeight="1" x14ac:dyDescent="0.3">
      <c r="B44" s="305" t="s">
        <v>34</v>
      </c>
      <c r="C44" s="305"/>
      <c r="D44" s="305"/>
      <c r="E44" s="305"/>
      <c r="F44" s="305"/>
      <c r="G44" s="305"/>
      <c r="H44" s="305"/>
      <c r="I44" s="305"/>
      <c r="J44" s="305"/>
      <c r="K44" s="305"/>
      <c r="L44" s="305"/>
      <c r="M44" s="305"/>
      <c r="N44" s="305"/>
      <c r="O44" s="305"/>
    </row>
    <row r="45" spans="2:15" x14ac:dyDescent="0.3">
      <c r="B45" s="204"/>
      <c r="C45" s="205"/>
      <c r="D45" s="204"/>
      <c r="E45" s="204"/>
      <c r="F45" s="204"/>
      <c r="G45" s="204"/>
      <c r="H45" s="204"/>
      <c r="I45" s="204"/>
      <c r="J45" s="204"/>
      <c r="K45" s="204"/>
      <c r="L45" s="204"/>
      <c r="M45" s="204"/>
      <c r="N45" s="204"/>
      <c r="O45" s="204"/>
    </row>
    <row r="46" spans="2:15" ht="16.95" customHeight="1" x14ac:dyDescent="0.3">
      <c r="B46" s="204"/>
      <c r="C46" s="263" t="s">
        <v>35</v>
      </c>
      <c r="D46" s="204"/>
      <c r="E46" s="204"/>
      <c r="F46" s="204"/>
      <c r="G46" s="204"/>
      <c r="H46" s="204"/>
      <c r="I46" s="204"/>
      <c r="J46" s="204"/>
      <c r="K46" s="204"/>
      <c r="L46" s="204"/>
      <c r="M46" s="204"/>
      <c r="N46" s="204"/>
      <c r="O46" s="204"/>
    </row>
    <row r="47" spans="2:15" ht="14.4" customHeight="1" x14ac:dyDescent="0.3">
      <c r="B47" s="204"/>
      <c r="C47" s="264" t="b">
        <v>1</v>
      </c>
      <c r="D47" s="265" t="s">
        <v>36</v>
      </c>
      <c r="E47" s="204"/>
      <c r="F47" s="204"/>
      <c r="G47" s="204"/>
      <c r="H47" s="204"/>
      <c r="I47" s="204"/>
      <c r="J47" s="204"/>
      <c r="K47" s="204"/>
      <c r="L47" s="204"/>
      <c r="M47" s="204"/>
      <c r="N47" s="204"/>
      <c r="O47" s="204"/>
    </row>
    <row r="48" spans="2:15" ht="18.600000000000001" customHeight="1" x14ac:dyDescent="0.3">
      <c r="B48" s="204"/>
      <c r="C48" s="204" t="s">
        <v>37</v>
      </c>
      <c r="D48" s="204"/>
      <c r="E48" s="204"/>
      <c r="F48" s="204"/>
      <c r="G48" s="204"/>
      <c r="H48" s="204"/>
      <c r="I48" s="204"/>
      <c r="J48" s="204"/>
      <c r="K48" s="204"/>
      <c r="L48" s="204"/>
      <c r="M48" s="204"/>
      <c r="N48" s="204"/>
      <c r="O48" s="204"/>
    </row>
    <row r="49" spans="2:15" x14ac:dyDescent="0.3">
      <c r="B49" s="204"/>
      <c r="C49" s="205"/>
      <c r="D49" s="204"/>
      <c r="E49" s="204"/>
      <c r="F49" s="204"/>
      <c r="G49" s="204"/>
      <c r="H49" s="204"/>
      <c r="I49" s="204"/>
      <c r="J49" s="204"/>
      <c r="K49" s="204"/>
      <c r="L49" s="204"/>
      <c r="M49" s="204"/>
      <c r="N49" s="204"/>
      <c r="O49" s="204"/>
    </row>
  </sheetData>
  <mergeCells count="18">
    <mergeCell ref="B44:O44"/>
    <mergeCell ref="B7:S7"/>
    <mergeCell ref="D38:K38"/>
    <mergeCell ref="D39:I39"/>
    <mergeCell ref="C36:O36"/>
    <mergeCell ref="D37:O37"/>
    <mergeCell ref="B16:O16"/>
    <mergeCell ref="B17:O17"/>
    <mergeCell ref="E27:N27"/>
    <mergeCell ref="C34:O34"/>
    <mergeCell ref="E28:N28"/>
    <mergeCell ref="E29:N29"/>
    <mergeCell ref="E30:N30"/>
    <mergeCell ref="E31:N31"/>
    <mergeCell ref="E32:N32"/>
    <mergeCell ref="C19:G19"/>
    <mergeCell ref="C22:G22"/>
    <mergeCell ref="B43:O43"/>
  </mergeCells>
  <hyperlinks>
    <hyperlink ref="H20" location="'Carbon calculator_ Current LKD '!A1" display="(Click here to jump straight to tab)" xr:uid="{D348B56C-3433-4A75-8F6B-87FDE2BCFC60}"/>
    <hyperlink ref="M35" location="'Carbon calculator_results '!A1" display="Click here to jump straight to tab" xr:uid="{74410AC0-538F-48D3-B43E-40A8889462D8}"/>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D57BF-0C0E-4332-8629-A1C4F2E402E3}">
  <sheetPr>
    <tabColor rgb="FF92D050"/>
  </sheetPr>
  <dimension ref="A3:AJ65"/>
  <sheetViews>
    <sheetView zoomScale="80" zoomScaleNormal="80" workbookViewId="0">
      <pane xSplit="4" topLeftCell="E1" activePane="topRight" state="frozen"/>
      <selection pane="topRight" activeCell="A24" sqref="A24"/>
    </sheetView>
  </sheetViews>
  <sheetFormatPr defaultColWidth="8.88671875" defaultRowHeight="15.6" x14ac:dyDescent="0.3"/>
  <cols>
    <col min="1" max="1" width="4.88671875" style="24" customWidth="1"/>
    <col min="2" max="2" width="61" style="26" customWidth="1"/>
    <col min="3" max="3" width="50.6640625" style="25" customWidth="1"/>
    <col min="4" max="4" width="2.44140625" style="25" customWidth="1"/>
    <col min="5" max="5" width="0.33203125" style="24" customWidth="1"/>
    <col min="6" max="6" width="37" style="25" customWidth="1"/>
    <col min="7" max="7" width="39.109375" style="25" customWidth="1"/>
    <col min="8" max="8" width="4.88671875" style="25" customWidth="1"/>
    <col min="9" max="9" width="32.33203125" style="24" customWidth="1"/>
    <col min="10" max="10" width="40" style="24" customWidth="1"/>
    <col min="11" max="11" width="7.44140625" style="24" customWidth="1"/>
    <col min="12" max="12" width="30.5546875" style="24" customWidth="1"/>
    <col min="13" max="13" width="35.33203125" style="24" customWidth="1"/>
    <col min="14" max="14" width="6.5546875" style="24" customWidth="1"/>
    <col min="15" max="15" width="30.44140625" style="24" customWidth="1"/>
    <col min="16" max="16" width="36.33203125" style="24" customWidth="1"/>
    <col min="17" max="17" width="5.44140625" style="24" customWidth="1"/>
    <col min="18" max="18" width="33.6640625" style="24" customWidth="1"/>
    <col min="19" max="19" width="39.44140625" style="24" customWidth="1"/>
    <col min="20" max="20" width="5.33203125" style="24" customWidth="1"/>
    <col min="21" max="21" width="31.88671875" style="24" customWidth="1"/>
    <col min="22" max="22" width="36.33203125" style="24" customWidth="1"/>
    <col min="23" max="23" width="5.5546875" style="24" customWidth="1"/>
    <col min="24" max="24" width="36.33203125" style="24" customWidth="1"/>
    <col min="25" max="25" width="38.33203125" style="24" customWidth="1"/>
    <col min="26" max="26" width="6.109375" style="24" customWidth="1"/>
    <col min="27" max="27" width="31.6640625" style="24" customWidth="1"/>
    <col min="28" max="28" width="35.5546875" style="24" bestFit="1" customWidth="1"/>
    <col min="29" max="29" width="5.6640625" style="24" customWidth="1"/>
    <col min="30" max="30" width="26.6640625" style="24" bestFit="1" customWidth="1"/>
    <col min="31" max="31" width="38" style="24" customWidth="1"/>
    <col min="32" max="32" width="4.33203125" style="24" customWidth="1"/>
    <col min="33" max="33" width="30.5546875" style="24" customWidth="1"/>
    <col min="34" max="34" width="38.6640625" style="24" customWidth="1"/>
    <col min="35" max="16384" width="8.88671875" style="24"/>
  </cols>
  <sheetData>
    <row r="3" spans="1:10" ht="21" x14ac:dyDescent="0.3">
      <c r="F3" s="316"/>
      <c r="G3" s="316"/>
      <c r="H3" s="316"/>
      <c r="I3" s="316"/>
      <c r="J3" s="316"/>
    </row>
    <row r="4" spans="1:10" ht="14.4" customHeight="1" x14ac:dyDescent="0.3">
      <c r="F4" s="173"/>
      <c r="G4" s="173"/>
      <c r="H4" s="173"/>
      <c r="I4" s="173"/>
      <c r="J4" s="173"/>
    </row>
    <row r="5" spans="1:10" ht="15" customHeight="1" x14ac:dyDescent="0.3"/>
    <row r="6" spans="1:10" ht="46.2" customHeight="1" x14ac:dyDescent="0.3">
      <c r="B6" s="317" t="s">
        <v>38</v>
      </c>
      <c r="C6" s="318"/>
      <c r="D6" s="175"/>
      <c r="F6" s="319"/>
      <c r="G6" s="319"/>
      <c r="H6" s="319"/>
      <c r="I6" s="319"/>
    </row>
    <row r="7" spans="1:10" ht="4.95" customHeight="1" x14ac:dyDescent="0.3">
      <c r="B7" s="172"/>
      <c r="C7" s="223"/>
      <c r="D7" s="175"/>
      <c r="F7" s="175"/>
      <c r="G7" s="319"/>
      <c r="H7" s="319"/>
      <c r="I7" s="319"/>
    </row>
    <row r="8" spans="1:10" ht="18" x14ac:dyDescent="0.3">
      <c r="A8" s="171"/>
      <c r="B8" s="323" t="s">
        <v>39</v>
      </c>
      <c r="C8" s="324"/>
      <c r="D8" s="177"/>
      <c r="F8" s="320"/>
      <c r="G8" s="320"/>
      <c r="H8" s="320"/>
      <c r="I8" s="320"/>
    </row>
    <row r="9" spans="1:10" ht="37.950000000000003" customHeight="1" x14ac:dyDescent="0.3">
      <c r="A9" s="171"/>
      <c r="B9" s="321" t="s">
        <v>40</v>
      </c>
      <c r="C9" s="322"/>
      <c r="D9" s="177"/>
      <c r="F9" s="320"/>
      <c r="G9" s="320"/>
      <c r="H9" s="320"/>
      <c r="I9" s="320"/>
    </row>
    <row r="10" spans="1:10" s="184" customFormat="1" ht="39.6" customHeight="1" x14ac:dyDescent="0.3">
      <c r="A10" s="219"/>
      <c r="B10" s="321" t="s">
        <v>41</v>
      </c>
      <c r="C10" s="322"/>
      <c r="D10" s="185"/>
      <c r="F10" s="186"/>
      <c r="G10" s="186"/>
      <c r="H10" s="186"/>
      <c r="I10" s="186"/>
    </row>
    <row r="11" spans="1:10" ht="18" x14ac:dyDescent="0.3">
      <c r="A11" s="171"/>
      <c r="B11" s="323" t="s">
        <v>42</v>
      </c>
      <c r="C11" s="324"/>
      <c r="D11" s="177"/>
      <c r="F11" s="176"/>
      <c r="G11" s="177"/>
    </row>
    <row r="12" spans="1:10" ht="7.2" customHeight="1" thickBot="1" x14ac:dyDescent="0.35">
      <c r="A12" s="171"/>
      <c r="B12" s="181"/>
      <c r="C12" s="217"/>
      <c r="D12" s="177"/>
      <c r="F12" s="176"/>
      <c r="G12" s="177"/>
    </row>
    <row r="13" spans="1:10" ht="18.600000000000001" thickBot="1" x14ac:dyDescent="0.35">
      <c r="A13" s="171"/>
      <c r="B13" s="220" t="s">
        <v>43</v>
      </c>
      <c r="C13" s="221"/>
      <c r="D13" s="180"/>
      <c r="F13" s="178"/>
      <c r="G13" s="177"/>
    </row>
    <row r="14" spans="1:10" ht="19.2" thickTop="1" thickBot="1" x14ac:dyDescent="0.35">
      <c r="A14" s="171"/>
      <c r="B14" s="181" t="s">
        <v>44</v>
      </c>
      <c r="C14" s="179">
        <v>11.25</v>
      </c>
      <c r="D14" s="180"/>
      <c r="E14" s="27"/>
      <c r="F14" s="174"/>
      <c r="G14" s="177"/>
    </row>
    <row r="15" spans="1:10" ht="18.600000000000001" thickTop="1" x14ac:dyDescent="0.3">
      <c r="A15" s="171"/>
      <c r="B15" s="182" t="s">
        <v>45</v>
      </c>
      <c r="C15" s="218">
        <v>22.5</v>
      </c>
      <c r="D15" s="180"/>
      <c r="E15" s="27"/>
      <c r="F15" s="174"/>
      <c r="G15" s="177"/>
      <c r="I15" s="25"/>
    </row>
    <row r="16" spans="1:10" ht="16.2" thickBot="1" x14ac:dyDescent="0.35">
      <c r="B16" s="222"/>
    </row>
    <row r="17" spans="1:35" ht="18" thickTop="1" x14ac:dyDescent="0.35">
      <c r="F17" s="332" t="s">
        <v>46</v>
      </c>
      <c r="G17" s="333"/>
      <c r="H17" s="22"/>
      <c r="I17" s="334" t="s">
        <v>47</v>
      </c>
      <c r="J17" s="335"/>
      <c r="K17" s="39"/>
      <c r="L17" s="336" t="s">
        <v>48</v>
      </c>
      <c r="M17" s="337"/>
      <c r="N17" s="38"/>
      <c r="O17" s="326" t="s">
        <v>49</v>
      </c>
      <c r="P17" s="327"/>
      <c r="Q17" s="38"/>
      <c r="R17" s="326" t="s">
        <v>50</v>
      </c>
      <c r="S17" s="327"/>
      <c r="T17" s="38"/>
      <c r="U17" s="326" t="s">
        <v>51</v>
      </c>
      <c r="V17" s="327"/>
      <c r="W17" s="38"/>
      <c r="X17" s="326" t="s">
        <v>52</v>
      </c>
      <c r="Y17" s="327"/>
      <c r="Z17" s="38"/>
      <c r="AA17" s="326" t="s">
        <v>53</v>
      </c>
      <c r="AB17" s="327"/>
      <c r="AC17" s="38"/>
      <c r="AD17" s="326" t="s">
        <v>54</v>
      </c>
      <c r="AE17" s="327"/>
      <c r="AF17" s="38"/>
      <c r="AG17" s="326" t="s">
        <v>55</v>
      </c>
      <c r="AH17" s="327"/>
    </row>
    <row r="18" spans="1:35" ht="21.6" customHeight="1" thickBot="1" x14ac:dyDescent="0.35">
      <c r="B18" s="28"/>
      <c r="E18" s="29"/>
      <c r="F18" s="75" t="s">
        <v>56</v>
      </c>
      <c r="G18" s="89" t="s">
        <v>57</v>
      </c>
      <c r="H18" s="23"/>
      <c r="I18" s="86" t="s">
        <v>56</v>
      </c>
      <c r="J18" s="87" t="s">
        <v>57</v>
      </c>
      <c r="K18" s="23"/>
      <c r="L18" s="102" t="s">
        <v>56</v>
      </c>
      <c r="M18" s="118" t="s">
        <v>57</v>
      </c>
      <c r="N18" s="22"/>
      <c r="O18" s="119" t="s">
        <v>56</v>
      </c>
      <c r="P18" s="121" t="s">
        <v>57</v>
      </c>
      <c r="Q18" s="22"/>
      <c r="R18" s="119" t="s">
        <v>56</v>
      </c>
      <c r="S18" s="129" t="s">
        <v>57</v>
      </c>
      <c r="T18" s="22"/>
      <c r="U18" s="119" t="s">
        <v>56</v>
      </c>
      <c r="V18" s="121" t="s">
        <v>57</v>
      </c>
      <c r="W18" s="22"/>
      <c r="X18" s="119" t="s">
        <v>56</v>
      </c>
      <c r="Y18" s="121" t="s">
        <v>57</v>
      </c>
      <c r="Z18" s="22"/>
      <c r="AA18" s="119" t="s">
        <v>56</v>
      </c>
      <c r="AB18" s="121" t="s">
        <v>57</v>
      </c>
      <c r="AC18" s="22"/>
      <c r="AD18" s="119" t="s">
        <v>56</v>
      </c>
      <c r="AE18" s="129" t="s">
        <v>57</v>
      </c>
      <c r="AF18" s="23"/>
      <c r="AG18" s="160" t="s">
        <v>56</v>
      </c>
      <c r="AH18" s="121" t="s">
        <v>57</v>
      </c>
      <c r="AI18" s="40"/>
    </row>
    <row r="19" spans="1:35" ht="16.8" thickTop="1" thickBot="1" x14ac:dyDescent="0.35">
      <c r="B19" s="328" t="s">
        <v>58</v>
      </c>
      <c r="C19" s="42" t="s">
        <v>59</v>
      </c>
      <c r="D19" s="105"/>
      <c r="E19" s="30"/>
      <c r="F19" s="78" t="s">
        <v>186</v>
      </c>
      <c r="G19" s="88"/>
      <c r="H19" s="31"/>
      <c r="I19" s="78" t="s">
        <v>186</v>
      </c>
      <c r="J19" s="88"/>
      <c r="K19" s="31"/>
      <c r="L19" s="78" t="s">
        <v>60</v>
      </c>
      <c r="M19" s="61"/>
      <c r="N19" s="25"/>
      <c r="O19" s="120" t="s">
        <v>60</v>
      </c>
      <c r="P19" s="88"/>
      <c r="Q19" s="25"/>
      <c r="R19" s="58" t="s">
        <v>60</v>
      </c>
      <c r="S19" s="88"/>
      <c r="T19" s="25"/>
      <c r="U19" s="76" t="s">
        <v>60</v>
      </c>
      <c r="V19" s="138"/>
      <c r="W19" s="25"/>
      <c r="X19" s="78" t="s">
        <v>186</v>
      </c>
      <c r="Y19" s="88"/>
      <c r="Z19" s="25"/>
      <c r="AA19" s="120" t="s">
        <v>60</v>
      </c>
      <c r="AB19" s="88"/>
      <c r="AC19" s="25"/>
      <c r="AD19" s="78" t="s">
        <v>60</v>
      </c>
      <c r="AE19" s="88"/>
      <c r="AF19" s="25"/>
      <c r="AG19" s="76" t="s">
        <v>60</v>
      </c>
      <c r="AH19" s="138"/>
    </row>
    <row r="20" spans="1:35" ht="69.599999999999994" customHeight="1" thickTop="1" x14ac:dyDescent="0.3">
      <c r="B20" s="329"/>
      <c r="C20" s="41" t="s">
        <v>61</v>
      </c>
      <c r="D20" s="105"/>
      <c r="E20" s="30"/>
      <c r="F20" s="56"/>
      <c r="G20" s="57" cm="1">
        <f t="array" ref="G20">_xlfn.IFS(F19='Emission factors'!$B$52,('Emission factors'!$C$52*'Carbon calculator_ Current LKD '!F20),'Carbon calculator_ Current LKD '!F19='Emission factors'!$B$51,('Emission factors'!$C$51*'Carbon calculator_ Current LKD '!F20),F19='Emission factors'!$B$49,('Emission factors'!$C$49*'Carbon calculator_ Current LKD '!F20),'Carbon calculator_ Current LKD '!F19='Emission factors'!$B$50,('Emission factors'!$C$50*'Carbon calculator_ Current LKD '!F20))</f>
        <v>0</v>
      </c>
      <c r="H20" s="32"/>
      <c r="I20" s="73"/>
      <c r="J20" s="57" cm="1">
        <f t="array" ref="J20">_xlfn.IFS(I19='Emission factors'!$B$52,('Emission factors'!$C$52*'Carbon calculator_ Current LKD '!I20),'Carbon calculator_ Current LKD '!I19='Emission factors'!$B$51,('Emission factors'!$C$51*'Carbon calculator_ Current LKD '!I20),I19='Emission factors'!$B$49,('Emission factors'!$C$49*'Carbon calculator_ Current LKD '!I20),'Carbon calculator_ Current LKD '!I19='Emission factors'!$B$50,('Emission factors'!$C$50*'Carbon calculator_ Current LKD '!I20))</f>
        <v>0</v>
      </c>
      <c r="K20" s="32"/>
      <c r="L20" s="169"/>
      <c r="M20" s="57" cm="1">
        <f t="array" ref="M20">_xlfn.IFS(L19='Emission factors'!$B$52,('Emission factors'!$C$52*'Carbon calculator_ Current LKD '!L20),'Carbon calculator_ Current LKD '!L19='Emission factors'!$B$51,('Emission factors'!$C$51*'Carbon calculator_ Current LKD '!L20),L19='Emission factors'!$B$49,('Emission factors'!$C$49*'Carbon calculator_ Current LKD '!L20),'Carbon calculator_ Current LKD '!L19='Emission factors'!$B$50,('Emission factors'!$C$50*'Carbon calculator_ Current LKD '!L20))</f>
        <v>0</v>
      </c>
      <c r="N20" s="37"/>
      <c r="O20" s="103"/>
      <c r="P20" s="57" cm="1">
        <f t="array" ref="P20">_xlfn.IFS(O19='Emission factors'!$B$52,('Emission factors'!$C$52*'Carbon calculator_ Current LKD '!O20),'Carbon calculator_ Current LKD '!O19='Emission factors'!$B$51,('Emission factors'!$C$51*'Carbon calculator_ Current LKD '!O20),O19='Emission factors'!$B$49,('Emission factors'!$C$49*'Carbon calculator_ Current LKD '!O20),'Carbon calculator_ Current LKD '!O19='Emission factors'!$B$50,('Emission factors'!$C$50*'Carbon calculator_ Current LKD '!O20))</f>
        <v>0</v>
      </c>
      <c r="Q20" s="37"/>
      <c r="R20" s="103"/>
      <c r="S20" s="57" cm="1">
        <f t="array" ref="S20">_xlfn.IFS(R19='Emission factors'!$B$52,('Emission factors'!$C$52*'Carbon calculator_ Current LKD '!R20),'Carbon calculator_ Current LKD '!R19='Emission factors'!$B$51,('Emission factors'!$C$51*'Carbon calculator_ Current LKD '!R20),R19='Emission factors'!$B$49,('Emission factors'!$C$49*'Carbon calculator_ Current LKD '!R20),'Carbon calculator_ Current LKD '!R19='Emission factors'!$B$50,('Emission factors'!$C$50*'Carbon calculator_ Current LKD '!R20))</f>
        <v>0</v>
      </c>
      <c r="T20" s="37"/>
      <c r="U20" s="139"/>
      <c r="V20" s="53" cm="1">
        <f t="array" ref="V20">_xlfn.IFS(U19='Emission factors'!$B$52,('Emission factors'!$C$52*'Carbon calculator_ Current LKD '!U20),'Carbon calculator_ Current LKD '!U19='Emission factors'!$B$51,('Emission factors'!$C$51*'Carbon calculator_ Current LKD '!U20),U19='Emission factors'!$B$49,('Emission factors'!$C$49*'Carbon calculator_ Current LKD '!U20),'Carbon calculator_ Current LKD '!U19='Emission factors'!$B$50,('Emission factors'!$C$50*'Carbon calculator_ Current LKD '!U20))</f>
        <v>0</v>
      </c>
      <c r="W20" s="37"/>
      <c r="X20" s="103"/>
      <c r="Y20" s="57" cm="1">
        <f t="array" ref="Y20">_xlfn.IFS(X19='Emission factors'!$B$52,('Emission factors'!$C$52*'Carbon calculator_ Current LKD '!X20),'Carbon calculator_ Current LKD '!X19='Emission factors'!$B$51,('Emission factors'!$C$51*'Carbon calculator_ Current LKD '!X20),X19='Emission factors'!$B$49,('Emission factors'!$C$49*'Carbon calculator_ Current LKD '!X20),'Carbon calculator_ Current LKD '!X19='Emission factors'!$B$50,('Emission factors'!$C$50*'Carbon calculator_ Current LKD '!X20))</f>
        <v>0</v>
      </c>
      <c r="Z20" s="37"/>
      <c r="AA20" s="103"/>
      <c r="AB20" s="57" cm="1">
        <f t="array" ref="AB20">_xlfn.IFS(AA19='Emission factors'!$B$52,('Emission factors'!$C$52*'Carbon calculator_ Current LKD '!AA20),'Carbon calculator_ Current LKD '!AA19='Emission factors'!$B$51,('Emission factors'!$C$51*'Carbon calculator_ Current LKD '!AA20),AA19='Emission factors'!$B$49,('Emission factors'!$C$49*'Carbon calculator_ Current LKD '!AA20),'Carbon calculator_ Current LKD '!AA19='Emission factors'!$B$50,('Emission factors'!$C$50*'Carbon calculator_ Current LKD '!AA20))</f>
        <v>0</v>
      </c>
      <c r="AC20" s="37"/>
      <c r="AD20" s="144"/>
      <c r="AE20" s="57" cm="1">
        <f t="array" ref="AE20">_xlfn.IFS(AD19='Emission factors'!$B$52,('Emission factors'!$C$52*'Carbon calculator_ Current LKD '!AD20),'Carbon calculator_ Current LKD '!AD19='Emission factors'!$B$51,('Emission factors'!$C$51*'Carbon calculator_ Current LKD '!AD20),AD19='Emission factors'!$B$49,('Emission factors'!$C$49*'Carbon calculator_ Current LKD '!AD20),'Carbon calculator_ Current LKD '!AD19='Emission factors'!$B$50,('Emission factors'!$C$50*'Carbon calculator_ Current LKD '!AD20))</f>
        <v>0</v>
      </c>
      <c r="AF20" s="37"/>
      <c r="AG20" s="139"/>
      <c r="AH20" s="53" cm="1">
        <f t="array" ref="AH20">_xlfn.IFS(AG19='Emission factors'!$B$52,('Emission factors'!$C$52*'Carbon calculator_ Current LKD '!AG20),'Carbon calculator_ Current LKD '!AG19='Emission factors'!$B$51,('Emission factors'!$C$51*'Carbon calculator_ Current LKD '!AG20),AG19='Emission factors'!$B$49,('Emission factors'!$C$49*'Carbon calculator_ Current LKD '!AG20),'Carbon calculator_ Current LKD '!AG19='Emission factors'!$B$50,('Emission factors'!$C$50*'Carbon calculator_ Current LKD '!AG20))</f>
        <v>0</v>
      </c>
    </row>
    <row r="21" spans="1:35" ht="16.2" thickBot="1" x14ac:dyDescent="0.35">
      <c r="A21" s="29"/>
      <c r="B21" s="330" t="s">
        <v>62</v>
      </c>
      <c r="C21" s="43" t="s">
        <v>63</v>
      </c>
      <c r="D21" s="105"/>
      <c r="E21" s="30"/>
      <c r="F21" s="165"/>
      <c r="G21" s="57">
        <f>($C$14*F21*'Emission factors'!$D$56)+('Carbon calculator_ Current LKD '!$C$14*'Carbon calculator_ Current LKD '!F21*'Emission factors'!$D$57)+('Carbon calculator_ Current LKD '!$C$14*'Carbon calculator_ Current LKD '!F21*'Emission factors'!$D$58)</f>
        <v>0</v>
      </c>
      <c r="H21" s="32"/>
      <c r="I21" s="168"/>
      <c r="J21" s="53">
        <f>($C$14*I21*'Emission factors'!$D$56)+('Carbon calculator_ Current LKD '!$C$14*'Carbon calculator_ Current LKD '!I21*'Emission factors'!$D$57)+('Carbon calculator_ Current LKD '!$C$14*'Carbon calculator_ Current LKD '!I21*'Emission factors'!$D$58)</f>
        <v>0</v>
      </c>
      <c r="K21" s="32"/>
      <c r="L21" s="56">
        <v>30</v>
      </c>
      <c r="M21" s="57">
        <f>($C$14*L21*'Emission factors'!$D$56)+('Carbon calculator_ Current LKD '!$C$14*'Carbon calculator_ Current LKD '!L21*'Emission factors'!$D$57)+('Carbon calculator_ Current LKD '!$C$14*'Carbon calculator_ Current LKD '!L21*'Emission factors'!$D$58)</f>
        <v>7.2023906250000005E-2</v>
      </c>
      <c r="N21" s="37"/>
      <c r="O21" s="122"/>
      <c r="P21" s="53">
        <f>($C$14*O21*'Emission factors'!$D$56)+('Carbon calculator_ Current LKD '!$C$14*'Carbon calculator_ Current LKD '!O21*'Emission factors'!$D$57)+('Carbon calculator_ Current LKD '!$C$14*'Carbon calculator_ Current LKD '!O21*'Emission factors'!$D$58)</f>
        <v>0</v>
      </c>
      <c r="Q21" s="37"/>
      <c r="R21" s="56"/>
      <c r="S21" s="57">
        <f>($C$14*R21*'Emission factors'!$D$56)+('Carbon calculator_ Current LKD '!$C$14*'Carbon calculator_ Current LKD '!R21*'Emission factors'!$D$57)+('Carbon calculator_ Current LKD '!$C$14*'Carbon calculator_ Current LKD '!R21*'Emission factors'!$D$58)</f>
        <v>0</v>
      </c>
      <c r="T21" s="37"/>
      <c r="U21" s="56"/>
      <c r="V21" s="57">
        <f>($C$14*U21*'Emission factors'!$D$56)+('Carbon calculator_ Current LKD '!$C$14*'Carbon calculator_ Current LKD '!U21*'Emission factors'!$D$57)+('Carbon calculator_ Current LKD '!$C$14*'Carbon calculator_ Current LKD '!U21*'Emission factors'!$D$58)</f>
        <v>0</v>
      </c>
      <c r="W21" s="37"/>
      <c r="X21" s="143"/>
      <c r="Y21" s="57">
        <f>($C$14*X21*'Emission factors'!$D$56)+('Carbon calculator_ Current LKD '!$C$14*'Carbon calculator_ Current LKD '!X21*'Emission factors'!$D$57)+('Carbon calculator_ Current LKD '!$C$14*'Carbon calculator_ Current LKD '!X21*'Emission factors'!$D$58)</f>
        <v>0</v>
      </c>
      <c r="Z21" s="37"/>
      <c r="AA21" s="56"/>
      <c r="AB21" s="57">
        <f>($C$14*AA21*'Emission factors'!$D$56)+('Carbon calculator_ Current LKD '!$C$14*'Carbon calculator_ Current LKD '!AA21*'Emission factors'!$D$57)+('Carbon calculator_ Current LKD '!$C$14*'Carbon calculator_ Current LKD '!AA21*'Emission factors'!$D$58)</f>
        <v>0</v>
      </c>
      <c r="AC21" s="37"/>
      <c r="AD21" s="56"/>
      <c r="AE21" s="57">
        <f>($C$14*AD21*'Emission factors'!$D$56)+('Carbon calculator_ Current LKD '!$C$14*'Carbon calculator_ Current LKD '!AD21*'Emission factors'!$D$57)+('Carbon calculator_ Current LKD '!$C$14*'Carbon calculator_ Current LKD '!AD21*'Emission factors'!$D$58)</f>
        <v>0</v>
      </c>
      <c r="AF21" s="37"/>
      <c r="AG21" s="56"/>
      <c r="AH21" s="57">
        <f>($C$14*AG21*'Emission factors'!$D$56)+('Carbon calculator_ Current LKD '!$C$14*'Carbon calculator_ Current LKD '!AG21*'Emission factors'!$D$57)+('Carbon calculator_ Current LKD '!$C$14*'Carbon calculator_ Current LKD '!AG21*'Emission factors'!$D$58)</f>
        <v>0</v>
      </c>
    </row>
    <row r="22" spans="1:35" ht="49.2" customHeight="1" thickTop="1" thickBot="1" x14ac:dyDescent="0.35">
      <c r="A22" s="29"/>
      <c r="B22" s="331"/>
      <c r="C22" s="41" t="s">
        <v>64</v>
      </c>
      <c r="D22" s="105"/>
      <c r="E22" s="30"/>
      <c r="F22" s="164"/>
      <c r="G22" s="57">
        <f>($C$15*F22*'Emission factors'!$D$56)+('Carbon calculator_ Current LKD '!F22*$C$15*'Emission factors'!$D$57)+('Carbon calculator_ Current LKD '!F22*$C$15*'Emission factors'!$D$58)</f>
        <v>0</v>
      </c>
      <c r="H22" s="32"/>
      <c r="I22" s="169"/>
      <c r="J22" s="53">
        <f>($C$15*I22*'Emission factors'!$D$56)+('Carbon calculator_ Current LKD '!I22*$C$15*'Emission factors'!$D$57)+('Carbon calculator_ Current LKD '!I22*$C$15*'Emission factors'!$D$58)</f>
        <v>0</v>
      </c>
      <c r="K22" s="32"/>
      <c r="L22" s="103">
        <v>5</v>
      </c>
      <c r="M22" s="57">
        <f>($C$15*L22*'Emission factors'!$D$56)+('Carbon calculator_ Current LKD '!L22*$C$15*'Emission factors'!$D$57)+('Carbon calculator_ Current LKD '!L22*$C$15*'Emission factors'!$D$58)</f>
        <v>2.4007968750000001E-2</v>
      </c>
      <c r="N22" s="37"/>
      <c r="O22" s="103"/>
      <c r="P22" s="57">
        <f>($C$15*O22*'Emission factors'!$D$56)+('Carbon calculator_ Current LKD '!O22*$C$15*'Emission factors'!$D$57)+('Carbon calculator_ Current LKD '!O22*$C$15*'Emission factors'!$D$58)</f>
        <v>0</v>
      </c>
      <c r="Q22" s="37"/>
      <c r="R22" s="103"/>
      <c r="S22" s="57">
        <f>($C$15*R22*'Emission factors'!$D$56)+('Carbon calculator_ Current LKD '!R22*$C$15*'Emission factors'!$D$57)+('Carbon calculator_ Current LKD '!R22*$C$15*'Emission factors'!$D$58)</f>
        <v>0</v>
      </c>
      <c r="T22" s="37"/>
      <c r="U22" s="103"/>
      <c r="V22" s="57">
        <f>($C$15*U22*'Emission factors'!$D$56)+('Carbon calculator_ Current LKD '!U22*$C$15*'Emission factors'!$D$57)+('Carbon calculator_ Current LKD '!U22*$C$15*'Emission factors'!$D$58)</f>
        <v>0</v>
      </c>
      <c r="W22" s="37"/>
      <c r="X22" s="144"/>
      <c r="Y22" s="57">
        <f>($C$15*X22*'Emission factors'!$D$56)+('Carbon calculator_ Current LKD '!X22*$C$15*'Emission factors'!$D$57)+('Carbon calculator_ Current LKD '!X22*$C$15*'Emission factors'!$D$58)</f>
        <v>0</v>
      </c>
      <c r="Z22" s="37"/>
      <c r="AA22" s="139"/>
      <c r="AB22" s="57">
        <f>($C$15*AA22*'Emission factors'!$D$56)+('Carbon calculator_ Current LKD '!AA22*$C$15*'Emission factors'!$D$57)+('Carbon calculator_ Current LKD '!AA22*$C$15*'Emission factors'!$D$58)</f>
        <v>0</v>
      </c>
      <c r="AC22" s="37"/>
      <c r="AD22" s="139"/>
      <c r="AE22" s="57">
        <f>($C$15*AD22*'Emission factors'!$D$56)+('Carbon calculator_ Current LKD '!AD22*$C$15*'Emission factors'!$D$57)+('Carbon calculator_ Current LKD '!AD22*$C$15*'Emission factors'!$D$58)</f>
        <v>0</v>
      </c>
      <c r="AF22" s="37"/>
      <c r="AG22" s="103"/>
      <c r="AH22" s="147">
        <f>($C$15*AG22*'Emission factors'!$D$56)+('Carbon calculator_ Current LKD '!AG22*$C$15*'Emission factors'!$D$57)+('Carbon calculator_ Current LKD '!AG22*$C$15*'Emission factors'!$D$58)</f>
        <v>0</v>
      </c>
    </row>
    <row r="23" spans="1:35" ht="16.8" thickTop="1" thickBot="1" x14ac:dyDescent="0.35">
      <c r="A23" s="29"/>
      <c r="B23" s="330" t="s">
        <v>251</v>
      </c>
      <c r="C23" s="43" t="s">
        <v>66</v>
      </c>
      <c r="D23" s="105"/>
      <c r="E23" s="30"/>
      <c r="F23" s="134" t="s">
        <v>67</v>
      </c>
      <c r="G23" s="57"/>
      <c r="H23" s="32"/>
      <c r="I23" s="151" t="s">
        <v>67</v>
      </c>
      <c r="J23" s="53"/>
      <c r="K23" s="32"/>
      <c r="L23" s="105" t="s">
        <v>67</v>
      </c>
      <c r="M23" s="57"/>
      <c r="N23" s="37"/>
      <c r="O23" s="123" t="s">
        <v>67</v>
      </c>
      <c r="P23" s="53"/>
      <c r="Q23" s="37"/>
      <c r="R23" s="130" t="s">
        <v>67</v>
      </c>
      <c r="S23" s="53"/>
      <c r="T23" s="37"/>
      <c r="U23" s="134" t="s">
        <v>67</v>
      </c>
      <c r="V23" s="57"/>
      <c r="W23" s="37"/>
      <c r="X23" s="134" t="s">
        <v>67</v>
      </c>
      <c r="Y23" s="57"/>
      <c r="Z23" s="37"/>
      <c r="AA23" s="130" t="s">
        <v>67</v>
      </c>
      <c r="AB23" s="53"/>
      <c r="AC23" s="37"/>
      <c r="AD23" s="134" t="s">
        <v>67</v>
      </c>
      <c r="AE23" s="57"/>
      <c r="AF23" s="37"/>
      <c r="AG23" s="123" t="s">
        <v>67</v>
      </c>
      <c r="AH23" s="161"/>
    </row>
    <row r="24" spans="1:35" ht="37.200000000000003" customHeight="1" thickTop="1" thickBot="1" x14ac:dyDescent="0.35">
      <c r="A24" s="29"/>
      <c r="B24" s="338"/>
      <c r="C24" s="44" t="s">
        <v>68</v>
      </c>
      <c r="D24" s="105"/>
      <c r="E24" s="30"/>
      <c r="F24" s="59">
        <f>IFERROR(VLOOKUP(F23,Table3[],2,FALSE),"")</f>
        <v>0</v>
      </c>
      <c r="G24" s="57" cm="1">
        <f t="array" ref="G24">_xlfn.IFS(F24='Emission factors'!$C$68,('Carbon calculator_ Current LKD '!F24*0*2),'Carbon calculator_ Current LKD '!F24='Emission factors'!$C$69,('Carbon calculator_ Current LKD '!F24*'Travel likelihood'!$G$32*2),'Carbon calculator_ Current LKD '!F24='Emission factors'!$C$70,('Carbon calculator_ Current LKD '!F24*'Travel likelihood'!$F$32*2),'Carbon calculator_ Current LKD '!F24='Emission factors'!$C$71,('Carbon calculator_ Current LKD '!F24*'Travel likelihood'!$F$32*2))</f>
        <v>0</v>
      </c>
      <c r="H24" s="32"/>
      <c r="I24" s="77">
        <f>IFERROR(VLOOKUP(I23,Table3[],2,FALSE),"")</f>
        <v>0</v>
      </c>
      <c r="J24" s="53" cm="1">
        <f t="array" ref="J24">_xlfn.IFS(I24='Emission factors'!$C$68,(I24*0*2),I24='Emission factors'!$C$69,(I24*'Travel likelihood'!$G$32*2),I24='Emission factors'!$C$70,(I24*'Travel likelihood'!$F$32*2),I24='Emission factors'!$C$71,(I24*'Travel likelihood'!$F$32*2))</f>
        <v>0</v>
      </c>
      <c r="K24" s="32"/>
      <c r="L24" s="106">
        <f>IFERROR(VLOOKUP(L23,Table3[],2,FALSE),"")</f>
        <v>0</v>
      </c>
      <c r="M24" s="57" cm="1">
        <f t="array" ref="M24">_xlfn.IFS(L24='Emission factors'!$C$68,(L24*0*2),L24='Emission factors'!$C$69,(L24*'Travel likelihood'!$G$32*2),L24='Emission factors'!$C$70,(L24*'Travel likelihood'!$F$32*2), L24='Emission factors'!$C$71,(L24*'Travel likelihood'!$F$32*2))</f>
        <v>0</v>
      </c>
      <c r="N24" s="37"/>
      <c r="O24" s="59">
        <f>IFERROR(VLOOKUP(O23,Table3[],2,FALSE),"")</f>
        <v>0</v>
      </c>
      <c r="P24" s="57" cm="1">
        <f t="array" ref="P24">_xlfn.IFS(O24='Emission factors'!$C$68,(O24*0*2),O24='Emission factors'!$C$69,(O24*'Travel likelihood'!$G$32*2),O24='Emission factors'!$C$70,(O24*'Travel likelihood'!$F$32*2), O24='Emission factors'!$C$71,(O24*'Travel likelihood'!$F$32*2))</f>
        <v>0</v>
      </c>
      <c r="Q24" s="37"/>
      <c r="R24" s="59">
        <f>IFERROR(VLOOKUP(R23,Table3[],2,FALSE),"")</f>
        <v>0</v>
      </c>
      <c r="S24" s="57" cm="1">
        <f t="array" ref="S24">_xlfn.IFS(R24='Emission factors'!$C$68,(R24*0*2),R24='Emission factors'!$C$69,(R24*'Travel likelihood'!$G$32*2),R24='Emission factors'!$C$70,(R24*'Travel likelihood'!$F$32*2), R24='Emission factors'!$C$71,(R24*'Travel likelihood'!$F$32*2))</f>
        <v>0</v>
      </c>
      <c r="T24" s="37"/>
      <c r="U24" s="106">
        <f>IFERROR(VLOOKUP(U23,Table3[],2,FALSE),"")</f>
        <v>0</v>
      </c>
      <c r="V24" s="53" cm="1">
        <f t="array" ref="V24">_xlfn.IFS(U24='Emission factors'!$C$68,(U24*0*2),U24='Emission factors'!$C$69,(U24*'Travel likelihood'!$G$32*2),U24='Emission factors'!$C$70,(U24*'Travel likelihood'!$F$32*2), U24='Emission factors'!$C$71,(U24*'Travel likelihood'!$F$32*2))</f>
        <v>0</v>
      </c>
      <c r="W24" s="37"/>
      <c r="X24" s="59">
        <f>IFERROR(VLOOKUP(X23,Table3[],2,FALSE),"")</f>
        <v>0</v>
      </c>
      <c r="Y24" s="57" cm="1">
        <f t="array" ref="Y24">_xlfn.IFS(X24='Emission factors'!$C$68,(X24*0*2),X24='Emission factors'!$C$69,(X24*'Travel likelihood'!$G$32*2),X24='Emission factors'!$C$70,(X24*'Travel likelihood'!$F$32*2), X24='Emission factors'!$C$71,(X24*'Travel likelihood'!$F$32*2))</f>
        <v>0</v>
      </c>
      <c r="Z24" s="37"/>
      <c r="AA24" s="77">
        <f>IFERROR(VLOOKUP(AA23,Table3[],2,FALSE),"")</f>
        <v>0</v>
      </c>
      <c r="AB24" s="53" cm="1">
        <f t="array" ref="AB24">_xlfn.IFS(AA24='Emission factors'!$C$68,(AA24*0*2),AA24='Emission factors'!$C$69,(AA24*'Travel likelihood'!$G$32*2),AA24='Emission factors'!$C$70,(AA24*'Travel likelihood'!$F$32*2), AA24='Emission factors'!$C$71,(AA24*'Travel likelihood'!$F$32*2))</f>
        <v>0</v>
      </c>
      <c r="AC24" s="37"/>
      <c r="AD24" s="77">
        <f>IFERROR(VLOOKUP(AD23,Table3[],2,FALSE),"")</f>
        <v>0</v>
      </c>
      <c r="AE24" s="57" cm="1">
        <f t="array" ref="AE24">_xlfn.IFS(AD24='Emission factors'!$C$68,(AD24*0*2),AD24='Emission factors'!$C$69,(AD24*'Travel likelihood'!$G$32*2),AD24='Emission factors'!$C$70,(AD24*'Travel likelihood'!$F$32*2), AD24='Emission factors'!$C$71,(AD24*'Travel likelihood'!$F$32*2))</f>
        <v>0</v>
      </c>
      <c r="AF24" s="37"/>
      <c r="AG24" s="162">
        <f>IFERROR(VLOOKUP(AG23,Table3[],2,FALSE),"")</f>
        <v>0</v>
      </c>
      <c r="AH24" s="57" cm="1">
        <f t="array" ref="AH24">_xlfn.IFS(AG24='Emission factors'!$C$68,(AG24*0*2),AG24='Emission factors'!$C$69,(AG24*'Travel likelihood'!$G$32*2),AG24='Emission factors'!$C$70,(AG24*'Travel likelihood'!$F$32*2), AG24='Emission factors'!$C$71,(AG24*'Travel likelihood'!$F$32*2))</f>
        <v>0</v>
      </c>
    </row>
    <row r="25" spans="1:35" ht="16.8" thickTop="1" thickBot="1" x14ac:dyDescent="0.35">
      <c r="A25" s="29"/>
      <c r="B25" s="339" t="s">
        <v>69</v>
      </c>
      <c r="C25" s="44" t="s">
        <v>66</v>
      </c>
      <c r="D25" s="105"/>
      <c r="E25" s="33"/>
      <c r="F25" s="300"/>
      <c r="G25" s="61"/>
      <c r="H25" s="31"/>
      <c r="I25" s="78"/>
      <c r="J25" s="54"/>
      <c r="K25" s="31"/>
      <c r="L25" s="105" t="s">
        <v>70</v>
      </c>
      <c r="M25" s="61"/>
      <c r="N25" s="25"/>
      <c r="O25" s="58" t="s">
        <v>70</v>
      </c>
      <c r="P25" s="61"/>
      <c r="Q25" s="25"/>
      <c r="R25" s="134" t="s">
        <v>70</v>
      </c>
      <c r="S25" s="132"/>
      <c r="T25" s="25"/>
      <c r="U25" s="142" t="s">
        <v>70</v>
      </c>
      <c r="V25" s="61"/>
      <c r="W25" s="25"/>
      <c r="X25" s="58" t="s">
        <v>70</v>
      </c>
      <c r="Y25" s="61"/>
      <c r="Z25" s="25"/>
      <c r="AA25" s="153" t="s">
        <v>70</v>
      </c>
      <c r="AB25" s="54"/>
      <c r="AC25" s="25"/>
      <c r="AD25" s="134" t="s">
        <v>70</v>
      </c>
      <c r="AE25" s="61"/>
      <c r="AF25" s="25"/>
      <c r="AG25" s="58" t="s">
        <v>70</v>
      </c>
      <c r="AH25" s="61"/>
    </row>
    <row r="26" spans="1:35" ht="16.8" thickTop="1" thickBot="1" x14ac:dyDescent="0.35">
      <c r="A26" s="29"/>
      <c r="B26" s="338"/>
      <c r="C26" s="44" t="s">
        <v>71</v>
      </c>
      <c r="D26" s="105"/>
      <c r="E26" s="30"/>
      <c r="F26" s="64"/>
      <c r="G26" s="61"/>
      <c r="H26" s="31"/>
      <c r="I26" s="72"/>
      <c r="J26" s="54"/>
      <c r="K26" s="31"/>
      <c r="L26" s="64"/>
      <c r="M26" s="61"/>
      <c r="N26" s="25"/>
      <c r="O26" s="64"/>
      <c r="P26" s="61"/>
      <c r="Q26" s="25"/>
      <c r="R26" s="64"/>
      <c r="S26" s="88"/>
      <c r="T26" s="25"/>
      <c r="U26" s="135"/>
      <c r="V26" s="61"/>
      <c r="W26" s="25"/>
      <c r="X26" s="136"/>
      <c r="Y26" s="61"/>
      <c r="Z26" s="25"/>
      <c r="AA26" s="154"/>
      <c r="AB26" s="54"/>
      <c r="AC26" s="25"/>
      <c r="AD26" s="104"/>
      <c r="AE26" s="61"/>
      <c r="AF26" s="25"/>
      <c r="AG26" s="136"/>
      <c r="AH26" s="61"/>
    </row>
    <row r="27" spans="1:35" ht="31.95" customHeight="1" thickTop="1" x14ac:dyDescent="0.3">
      <c r="A27" s="29"/>
      <c r="B27" s="331"/>
      <c r="C27" s="41" t="s">
        <v>72</v>
      </c>
      <c r="D27" s="105"/>
      <c r="E27" s="30"/>
      <c r="F27" s="167" cm="1">
        <f t="array" ref="F27">_xlfn.IFS(AND(F26&gt;0,F26&lt;=0.999),'Travel likelihood'!C32,AND(F26&gt;=1,F26&lt;=1.999),'Travel likelihood'!D32,AND(F26&gt;=2,F26&lt;=4.999),'Travel likelihood'!E32,AND(F26&gt;=5,F26&lt;=9.999),'Travel likelihood'!F32,AND(F26&gt;=10,F26&lt;=24.999),'Travel likelihood'!G32,AND(F26&gt;=25,F26&lt;=49.999),'Travel likelihood'!H32,AND(F26&gt;=50,F26&lt;=99.999),'Travel likelihood'!I32,AND(F26&gt;=100),'Travel likelihood'!J32, F26=0,0)</f>
        <v>0</v>
      </c>
      <c r="G27" s="57">
        <f>(F27*F26)*2</f>
        <v>0</v>
      </c>
      <c r="H27" s="32"/>
      <c r="I27" s="62" cm="1">
        <f t="array" ref="I27">_xlfn.IFS(AND(I26&gt;0,I26&lt;=0.999),'Travel likelihood'!C32,AND(I26&gt;=1,I26&lt;=1.999),'Travel likelihood'!D32,AND(I26&gt;=2,I26&lt;=4.999),'Travel likelihood'!E32,AND(I26&gt;=5,I26&lt;=9.999),'Travel likelihood'!F32,AND(I26&gt;=10,I26&lt;=24.999),'Travel likelihood'!G32,AND(I26&gt;=25,I26&lt;=49.999),'Travel likelihood'!H32,AND(I26&gt;=50,I26&lt;=99.999),'Travel likelihood'!I32,AND(I26&gt;=100),'Travel likelihood'!J32, I26=0,0)</f>
        <v>0</v>
      </c>
      <c r="J27" s="53">
        <f>(I27*I26)*2</f>
        <v>0</v>
      </c>
      <c r="K27" s="32"/>
      <c r="L27" s="167" cm="1">
        <f t="array" ref="L27">_xlfn.IFS(AND(L26&gt;0,L26&lt;=0.999),'Travel likelihood'!C32,AND(L26&gt;=1,L26&lt;=1.999),'Travel likelihood'!D32,AND(L26&gt;=2,L26&lt;=4.999),'Travel likelihood'!E32,AND(L26&gt;=5,L26&lt;=9.999),'Travel likelihood'!F32,AND(L26&gt;=10,L26&lt;=24.999),'Travel likelihood'!G32,AND(L26&gt;=25,L26&lt;=49.999),'Travel likelihood'!H32,AND(L26&gt;=50,L26&lt;=99.999),'Travel likelihood'!I32,AND(L26&gt;=100),'Travel likelihood'!J32, L26=0,0)</f>
        <v>0</v>
      </c>
      <c r="M27" s="57">
        <f>(L27*L26)*2</f>
        <v>0</v>
      </c>
      <c r="N27" s="37"/>
      <c r="O27" s="124" cm="1">
        <f t="array" ref="O27">_xlfn.IFS(AND(O26&gt;0,O26&lt;=0.999),'Travel likelihood'!C32,AND(O26&gt;=1,O26&lt;=1.999),'Travel likelihood'!D32,AND(O26&gt;=2,O26&lt;=4.999),'Travel likelihood'!E32,AND(O26&gt;=5,O26&lt;=9.999),'Travel likelihood'!F32,AND(O26&gt;=10,O26&lt;=24.999),'Travel likelihood'!G32,AND(O26&gt;=25,O26&lt;=49.999),'Travel likelihood'!H32,AND(O26&gt;=50,O26&lt;=99.999),'Travel likelihood'!I32,AND(O26&gt;=100),'Travel likelihood'!J32, O26=0,0)</f>
        <v>0</v>
      </c>
      <c r="P27" s="53">
        <f>(O27*O26)*2</f>
        <v>0</v>
      </c>
      <c r="Q27" s="37"/>
      <c r="R27" s="131" cm="1">
        <f t="array" ref="R27">_xlfn.IFS(AND(R26&gt;0,R26&lt;=0.999),'Travel likelihood'!C32,AND(R26&gt;=1,R26&lt;=1.999),'Travel likelihood'!D32,AND(R26&gt;=2,R26&lt;=4.999),'Travel likelihood'!E32,AND(R26&gt;=5,R26&lt;=9.999),'Travel likelihood'!F32,AND(R26&gt;=10,R26&lt;=24.999),'Travel likelihood'!G32,AND(R26&gt;=25,R26&lt;=49.999),'Travel likelihood'!H32,AND(R26&gt;=50,R26&lt;=99.999),'Travel likelihood'!I32,AND(R26&gt;=100),'Travel likelihood'!J32, R26=0,0)</f>
        <v>0</v>
      </c>
      <c r="S27" s="57">
        <f>(R27*R26)*2</f>
        <v>0</v>
      </c>
      <c r="T27" s="37"/>
      <c r="U27" s="131" cm="1">
        <f t="array" ref="U27">_xlfn.IFS(AND(U26&gt;0,U26&lt;=0.999),'Travel likelihood'!C32,AND(U26&gt;=1,U26&lt;=1.999),'Travel likelihood'!D32,AND(U26&gt;=2,U26&lt;=4.999),'Travel likelihood'!E32,AND(U26&gt;=5,U26&lt;=9.999),'Travel likelihood'!F32,AND(U26&gt;=10,U26&lt;=24.999),'Travel likelihood'!G32,AND(U26&gt;=25,U26&lt;=49.999),'Travel likelihood'!H32,AND(U26&gt;=50,U26&lt;=99.999),'Travel likelihood'!I32,AND(U26&gt;=100),'Travel likelihood'!J32, U26=0,0)</f>
        <v>0</v>
      </c>
      <c r="V27" s="57">
        <f>(U27*U26)*2</f>
        <v>0</v>
      </c>
      <c r="W27" s="37"/>
      <c r="X27" s="145" cm="1">
        <f t="array" ref="X27">_xlfn.IFS(AND(X26&gt;0,X26&lt;=0.999),'Travel likelihood'!C32,AND(X26&gt;=1,X26&lt;=1.999),'Travel likelihood'!D32,AND(X26&gt;=2,X26&lt;=4.999),'Travel likelihood'!E32,AND(X26&gt;=5,X26&lt;=9.999),'Travel likelihood'!F32,AND(X26&gt;=10,X26&lt;=24.999),'Travel likelihood'!G32,AND(X26&gt;=25,X26&lt;=49.999),'Travel likelihood'!H32,AND(X26&gt;=50,X26&lt;=99.999),'Travel likelihood'!I32,AND(X26&gt;=100),'Travel likelihood'!J32, X26=0,0)</f>
        <v>0</v>
      </c>
      <c r="Y27" s="57">
        <f>(X27*X26)*2</f>
        <v>0</v>
      </c>
      <c r="Z27" s="37"/>
      <c r="AA27" s="152" cm="1">
        <f t="array" ref="AA27">_xlfn.IFS(AND(AA26&gt;0,AA26&lt;=0.999),'Travel likelihood'!C32,AND(AA26&gt;=1,AA26&lt;=1.999),'Travel likelihood'!D32,AND(AA26&gt;=2,AA26&lt;=4.999),'Travel likelihood'!E32,AND(AA26&gt;=5,AA26&lt;=9.999),'Travel likelihood'!F32,AND(AA26&gt;=10,AA26&lt;=24.999),'Travel likelihood'!G32,AND(AA26&gt;=25,AA26&lt;=49.999),'Travel likelihood'!H32,AND(AA26&gt;=50,AA26&lt;=99.999),'Travel likelihood'!I32,AND(AA26&gt;=100),'Travel likelihood'!J32, AA26=0,0)</f>
        <v>0</v>
      </c>
      <c r="AB27" s="53">
        <f>(AA27*AA26)*2</f>
        <v>0</v>
      </c>
      <c r="AC27" s="37"/>
      <c r="AD27" s="124" cm="1">
        <f t="array" ref="AD27">_xlfn.IFS(AND(AD26&gt;0,AD26&lt;=0.999),'Travel likelihood'!C32,AND(AD26&gt;=1,AD26&lt;=1.999),'Travel likelihood'!D32,AND(AD26&gt;=2,AD26&lt;=4.999),'Travel likelihood'!E32,AND(AD26&gt;=5,AD26&lt;=9.999),'Travel likelihood'!F32,AND(AD26&gt;=10,AD26&lt;=24.999),'Travel likelihood'!G32,AND(AD26&gt;=25,AD26&lt;=49.999),'Travel likelihood'!H32,AND(AD26&gt;=50,AD26&lt;=99.999),'Travel likelihood'!I32,AND(AD26&gt;=100),'Travel likelihood'!J32, AD26=0,0)</f>
        <v>0</v>
      </c>
      <c r="AE27" s="53">
        <f>(AD27*AD26)*2</f>
        <v>0</v>
      </c>
      <c r="AF27" s="37"/>
      <c r="AG27" s="145" cm="1">
        <f t="array" ref="AG27">_xlfn.IFS(AND(AG26&gt;0,AG26&lt;=0.999),'Travel likelihood'!C32,AND(AG26&gt;=1,AG26&lt;=1.999),'Travel likelihood'!D32,AND(AG26&gt;=2,AG26&lt;=4.999),'Travel likelihood'!E32,AND(AG26&gt;=5,AG26&lt;=9.999),'Travel likelihood'!F32,AND(AG26&gt;=10,AG26&lt;=24.999),'Travel likelihood'!G32,AND(AG26&gt;=25,AG26&lt;=49.999),'Travel likelihood'!H32,AND(AG26&gt;=50,AG26&lt;=99.999),'Travel likelihood'!I32,AND(AG26&gt;=100),'Travel likelihood'!J32, AG26=0,0)</f>
        <v>0</v>
      </c>
      <c r="AH27" s="57">
        <f>(AG27*AG26)*2</f>
        <v>0</v>
      </c>
    </row>
    <row r="28" spans="1:35" ht="16.2" thickBot="1" x14ac:dyDescent="0.35">
      <c r="A28" s="29"/>
      <c r="B28" s="340" t="s">
        <v>73</v>
      </c>
      <c r="C28" s="43" t="s">
        <v>74</v>
      </c>
      <c r="D28" s="105"/>
      <c r="E28" s="33"/>
      <c r="F28" s="166" t="s">
        <v>75</v>
      </c>
      <c r="G28" s="53"/>
      <c r="H28" s="32"/>
      <c r="I28" s="170" t="s">
        <v>75</v>
      </c>
      <c r="J28" s="53"/>
      <c r="K28" s="32"/>
      <c r="L28" s="163" t="s">
        <v>75</v>
      </c>
      <c r="M28" s="53"/>
      <c r="N28" s="37"/>
      <c r="O28" s="125" t="s">
        <v>248</v>
      </c>
      <c r="P28" s="57"/>
      <c r="Q28" s="37"/>
      <c r="R28" s="125" t="s">
        <v>248</v>
      </c>
      <c r="S28" s="57"/>
      <c r="T28" s="37"/>
      <c r="U28" s="140" t="s">
        <v>76</v>
      </c>
      <c r="V28" s="53"/>
      <c r="W28" s="37"/>
      <c r="X28" s="125" t="s">
        <v>76</v>
      </c>
      <c r="Y28" s="57"/>
      <c r="Z28" s="37"/>
      <c r="AA28" s="140" t="s">
        <v>76</v>
      </c>
      <c r="AB28" s="53"/>
      <c r="AC28" s="37"/>
      <c r="AD28" s="156" t="s">
        <v>76</v>
      </c>
      <c r="AE28" s="53"/>
      <c r="AF28" s="37"/>
      <c r="AG28" s="156" t="s">
        <v>76</v>
      </c>
      <c r="AH28" s="53"/>
    </row>
    <row r="29" spans="1:35" ht="16.8" thickTop="1" thickBot="1" x14ac:dyDescent="0.35">
      <c r="A29" s="29"/>
      <c r="B29" s="341"/>
      <c r="C29" s="44" t="s">
        <v>77</v>
      </c>
      <c r="D29" s="105"/>
      <c r="E29" s="33"/>
      <c r="F29" s="66"/>
      <c r="G29" s="53" t="str">
        <f>IFERROR(('Emission factors'!$C$74/'Carbon calculator_ Current LKD '!F29)*'Travel likelihood'!$F$32,"0")</f>
        <v>0</v>
      </c>
      <c r="H29" s="32"/>
      <c r="I29" s="80"/>
      <c r="J29" s="53" t="str">
        <f>IFERROR(('Emission factors'!$C$74/'Carbon calculator_ Current LKD '!I29)*'Travel likelihood'!$F$32,"0")</f>
        <v>0</v>
      </c>
      <c r="K29" s="32"/>
      <c r="L29" s="110"/>
      <c r="M29" s="53" t="str">
        <f>IFERROR(('Emission factors'!$C$74/'Carbon calculator_ Current LKD '!L29)*'Travel likelihood'!$F$32,"0")</f>
        <v>0</v>
      </c>
      <c r="N29" s="37"/>
      <c r="O29" s="110"/>
      <c r="P29" s="53" t="str">
        <f>IFERROR(('Emission factors'!$C$74/'Carbon calculator_ Current LKD '!O29)*'Travel likelihood'!$F$32,"0")</f>
        <v>0</v>
      </c>
      <c r="Q29" s="37"/>
      <c r="R29" s="81"/>
      <c r="S29" s="57" t="str">
        <f>IFERROR(('Emission factors'!$C$74/'Carbon calculator_ Current LKD '!R29)*'Travel likelihood'!$F$32,"0")</f>
        <v>0</v>
      </c>
      <c r="T29" s="37"/>
      <c r="U29" s="80"/>
      <c r="V29" s="53" t="str">
        <f>IFERROR(('Emission factors'!$C$74/'Carbon calculator_ Current LKD '!U29)*'Travel likelihood'!$F$32,"0")</f>
        <v>0</v>
      </c>
      <c r="W29" s="37"/>
      <c r="X29" s="81"/>
      <c r="Y29" s="57" t="str">
        <f>IFERROR(('Emission factors'!$C$74/'Carbon calculator_ Current LKD '!X29)*'Travel likelihood'!$F$32,"0")</f>
        <v>0</v>
      </c>
      <c r="Z29" s="37"/>
      <c r="AA29" s="80"/>
      <c r="AB29" s="53" t="str">
        <f>IFERROR(('Emission factors'!$C$74/'Carbon calculator_ Current LKD '!AA29)*'Travel likelihood'!$F$32,"0")</f>
        <v>0</v>
      </c>
      <c r="AC29" s="37"/>
      <c r="AD29" s="157"/>
      <c r="AE29" s="53" t="str">
        <f>IFERROR(('Emission factors'!$C$74/'Carbon calculator_ Current LKD '!AD29)*'Travel likelihood'!$F$32,"0")</f>
        <v>0</v>
      </c>
      <c r="AF29" s="37"/>
      <c r="AG29" s="157"/>
      <c r="AH29" s="53" t="str">
        <f>IFERROR(('Emission factors'!$C$74/'Carbon calculator_ Current LKD '!AG29)*'Travel likelihood'!$F$32,"0")</f>
        <v>0</v>
      </c>
    </row>
    <row r="30" spans="1:35" ht="16.8" thickTop="1" thickBot="1" x14ac:dyDescent="0.35">
      <c r="A30" s="29"/>
      <c r="B30" s="341"/>
      <c r="C30" s="44" t="s">
        <v>78</v>
      </c>
      <c r="D30" s="105"/>
      <c r="E30" s="33"/>
      <c r="F30" s="65" t="s">
        <v>249</v>
      </c>
      <c r="G30" s="53"/>
      <c r="H30" s="32"/>
      <c r="I30" s="79" t="s">
        <v>76</v>
      </c>
      <c r="J30" s="53"/>
      <c r="K30" s="32"/>
      <c r="L30" s="111" t="s">
        <v>76</v>
      </c>
      <c r="M30" s="53"/>
      <c r="N30" s="37"/>
      <c r="O30" s="79" t="s">
        <v>76</v>
      </c>
      <c r="P30" s="53"/>
      <c r="Q30" s="37"/>
      <c r="R30" s="133" t="s">
        <v>76</v>
      </c>
      <c r="S30" s="57"/>
      <c r="T30" s="37"/>
      <c r="U30" s="107" t="s">
        <v>76</v>
      </c>
      <c r="V30" s="53"/>
      <c r="W30" s="37"/>
      <c r="X30" s="133" t="s">
        <v>76</v>
      </c>
      <c r="Y30" s="147"/>
      <c r="Z30" s="37"/>
      <c r="AA30" s="79" t="s">
        <v>76</v>
      </c>
      <c r="AB30" s="53"/>
      <c r="AC30" s="37"/>
      <c r="AD30" s="111" t="s">
        <v>76</v>
      </c>
      <c r="AE30" s="53"/>
      <c r="AF30" s="37"/>
      <c r="AG30" s="163" t="s">
        <v>76</v>
      </c>
      <c r="AH30" s="53"/>
    </row>
    <row r="31" spans="1:35" ht="16.8" thickTop="1" thickBot="1" x14ac:dyDescent="0.35">
      <c r="A31" s="29"/>
      <c r="B31" s="341"/>
      <c r="C31" s="44" t="s">
        <v>77</v>
      </c>
      <c r="D31" s="105"/>
      <c r="E31" s="33"/>
      <c r="F31" s="66"/>
      <c r="G31" s="53" t="str">
        <f>IFERROR(('Emission factors'!$C$74/'Carbon calculator_ Current LKD '!F31)*'Travel likelihood'!$F$32,"0")</f>
        <v>0</v>
      </c>
      <c r="H31" s="32"/>
      <c r="I31" s="80"/>
      <c r="J31" s="53" t="str">
        <f>IFERROR(('Emission factors'!$C$74/'Carbon calculator_ Current LKD '!I31)*'Travel likelihood'!$F$32,"0")</f>
        <v>0</v>
      </c>
      <c r="K31" s="32"/>
      <c r="L31" s="110"/>
      <c r="M31" s="53" t="str">
        <f>IFERROR(('Emission factors'!$C$74/'Carbon calculator_ Current LKD '!L31)*'Travel likelihood'!$F$32,"0")</f>
        <v>0</v>
      </c>
      <c r="N31" s="37"/>
      <c r="O31" s="80"/>
      <c r="P31" s="53" t="str">
        <f>IFERROR(('Emission factors'!$C$74/'Carbon calculator_ Current LKD '!O31)*'Travel likelihood'!$F$32,"0")</f>
        <v>0</v>
      </c>
      <c r="Q31" s="37"/>
      <c r="R31" s="81"/>
      <c r="S31" s="57" t="str">
        <f>IFERROR(('Emission factors'!$C$74/'Carbon calculator_ Current LKD '!R31)*'Travel likelihood'!$F$32,"0")</f>
        <v>0</v>
      </c>
      <c r="T31" s="37"/>
      <c r="U31" s="109"/>
      <c r="V31" s="53" t="str">
        <f>IFERROR(('Emission factors'!$C$74/'Carbon calculator_ Current LKD '!U31)*'Travel likelihood'!$F$32,"0")</f>
        <v>0</v>
      </c>
      <c r="W31" s="37"/>
      <c r="X31" s="146"/>
      <c r="Y31" s="148" t="str">
        <f>IFERROR(('Emission factors'!$C$74/'Carbon calculator_ Current LKD '!X31)*'Travel likelihood'!$F$32,"0")</f>
        <v>0</v>
      </c>
      <c r="Z31" s="37"/>
      <c r="AA31" s="110"/>
      <c r="AB31" s="53" t="str">
        <f>IFERROR(('Emission factors'!$C$74/'Carbon calculator_ Current LKD '!AA31)*'Travel likelihood'!$F$32,"0")</f>
        <v>0</v>
      </c>
      <c r="AC31" s="37"/>
      <c r="AD31" s="110"/>
      <c r="AE31" s="53" t="str">
        <f>IFERROR(('Emission factors'!$C$74/'Carbon calculator_ Current LKD '!AD31)*'Travel likelihood'!$F$32,"0")</f>
        <v>0</v>
      </c>
      <c r="AF31" s="37"/>
      <c r="AG31" s="157"/>
      <c r="AH31" s="53" t="str">
        <f>IFERROR(('Emission factors'!$C$74/'Carbon calculator_ Current LKD '!AG31)*'Travel likelihood'!$F$32,"0")</f>
        <v>0</v>
      </c>
    </row>
    <row r="32" spans="1:35" ht="16.8" thickTop="1" thickBot="1" x14ac:dyDescent="0.35">
      <c r="A32" s="29"/>
      <c r="B32" s="341"/>
      <c r="C32" s="44" t="s">
        <v>79</v>
      </c>
      <c r="D32" s="105"/>
      <c r="E32" s="33"/>
      <c r="F32" s="65" t="s">
        <v>76</v>
      </c>
      <c r="G32" s="53"/>
      <c r="H32" s="32"/>
      <c r="I32" s="79" t="s">
        <v>76</v>
      </c>
      <c r="J32" s="53"/>
      <c r="K32" s="32"/>
      <c r="L32" s="79" t="s">
        <v>76</v>
      </c>
      <c r="M32" s="53"/>
      <c r="N32" s="37"/>
      <c r="O32" s="79" t="s">
        <v>76</v>
      </c>
      <c r="P32" s="53"/>
      <c r="Q32" s="37"/>
      <c r="R32" s="133" t="s">
        <v>76</v>
      </c>
      <c r="S32" s="57"/>
      <c r="T32" s="37"/>
      <c r="U32" s="79" t="s">
        <v>76</v>
      </c>
      <c r="V32" s="53"/>
      <c r="W32" s="37"/>
      <c r="X32" s="108" t="s">
        <v>76</v>
      </c>
      <c r="Y32" s="57"/>
      <c r="Z32" s="37"/>
      <c r="AA32" s="111" t="s">
        <v>76</v>
      </c>
      <c r="AB32" s="53"/>
      <c r="AC32" s="37"/>
      <c r="AD32" s="111" t="s">
        <v>76</v>
      </c>
      <c r="AE32" s="53"/>
      <c r="AF32" s="37"/>
      <c r="AG32" s="163" t="s">
        <v>76</v>
      </c>
      <c r="AH32" s="53"/>
    </row>
    <row r="33" spans="1:34" ht="16.8" thickTop="1" thickBot="1" x14ac:dyDescent="0.35">
      <c r="A33" s="29"/>
      <c r="B33" s="341"/>
      <c r="C33" s="41" t="s">
        <v>77</v>
      </c>
      <c r="D33" s="105"/>
      <c r="E33" s="33"/>
      <c r="F33" s="66"/>
      <c r="G33" s="53" t="str">
        <f>IFERROR(('Emission factors'!$C$74/'Carbon calculator_ Current LKD '!F33)*'Travel likelihood'!$F$32,"0")</f>
        <v>0</v>
      </c>
      <c r="H33" s="32"/>
      <c r="I33" s="81"/>
      <c r="J33" s="57" t="str">
        <f>IFERROR(('Emission factors'!$C$74/'Carbon calculator_ Current LKD '!I33)*'Travel likelihood'!$F$32,"0")</f>
        <v>0</v>
      </c>
      <c r="K33" s="32"/>
      <c r="L33" s="80"/>
      <c r="M33" s="53" t="str">
        <f>IFERROR(('Emission factors'!$C$74/'Carbon calculator_ Current LKD '!L33)*'Travel likelihood'!$F$32,"0")</f>
        <v>0</v>
      </c>
      <c r="N33" s="37"/>
      <c r="O33" s="80"/>
      <c r="P33" s="53" t="str">
        <f>IFERROR(('Emission factors'!$C$74/'Carbon calculator_ Current LKD '!O33)*'Travel likelihood'!$F$32,"0")</f>
        <v>0</v>
      </c>
      <c r="Q33" s="37"/>
      <c r="R33" s="81"/>
      <c r="S33" s="57" t="str">
        <f>IFERROR(('Emission factors'!$C$74/'Carbon calculator_ Current LKD '!R33)*'Travel likelihood'!$F$32,"0")</f>
        <v>0</v>
      </c>
      <c r="T33" s="37"/>
      <c r="U33" s="110"/>
      <c r="V33" s="53" t="str">
        <f>IFERROR(('Emission factors'!$C$74/'Carbon calculator_ Current LKD '!U33)*'Travel likelihood'!$F$32,"0")</f>
        <v>0</v>
      </c>
      <c r="W33" s="37"/>
      <c r="X33" s="146"/>
      <c r="Y33" s="57" t="str">
        <f>IFERROR(('Emission factors'!$C$74/'Carbon calculator_ Current LKD '!X33)*'Travel likelihood'!$F$32,"0")</f>
        <v>0</v>
      </c>
      <c r="Z33" s="37"/>
      <c r="AA33" s="112"/>
      <c r="AB33" s="53" t="str">
        <f>IFERROR(('Emission factors'!$C$74/'Carbon calculator_ Current LKD '!AA33)*'Travel likelihood'!$F$32,"0")</f>
        <v>0</v>
      </c>
      <c r="AC33" s="37"/>
      <c r="AD33" s="110"/>
      <c r="AE33" s="53" t="str">
        <f>IFERROR(('Emission factors'!$C$74/'Carbon calculator_ Current LKD '!AD33)*'Travel likelihood'!$F$32,"0")</f>
        <v>0</v>
      </c>
      <c r="AF33" s="37"/>
      <c r="AG33" s="157"/>
      <c r="AH33" s="53" t="str">
        <f>IFERROR(('Emission factors'!$C$74/'Carbon calculator_ Current LKD '!AG33)*'Travel likelihood'!$F$32,"0")</f>
        <v>0</v>
      </c>
    </row>
    <row r="34" spans="1:34" ht="16.8" thickTop="1" thickBot="1" x14ac:dyDescent="0.35">
      <c r="A34" s="29"/>
      <c r="B34" s="45"/>
      <c r="C34" s="46"/>
      <c r="D34" s="105"/>
      <c r="E34" s="30"/>
      <c r="F34" s="63"/>
      <c r="G34" s="57"/>
      <c r="H34" s="32"/>
      <c r="I34" s="82"/>
      <c r="J34" s="57"/>
      <c r="K34" s="32"/>
      <c r="L34" s="113"/>
      <c r="M34" s="53"/>
      <c r="N34" s="37"/>
      <c r="O34" s="113"/>
      <c r="P34" s="53"/>
      <c r="Q34" s="37"/>
      <c r="R34" s="82"/>
      <c r="S34" s="57"/>
      <c r="T34" s="37"/>
      <c r="U34" s="141"/>
      <c r="V34" s="53"/>
      <c r="W34" s="37"/>
      <c r="X34" s="63"/>
      <c r="Y34" s="57"/>
      <c r="Z34" s="37"/>
      <c r="AA34" s="155"/>
      <c r="AB34" s="147"/>
      <c r="AC34" s="37"/>
      <c r="AD34" s="158"/>
      <c r="AE34" s="53"/>
      <c r="AF34" s="37"/>
      <c r="AG34" s="158"/>
      <c r="AH34" s="53"/>
    </row>
    <row r="35" spans="1:34" ht="48" thickTop="1" thickBot="1" x14ac:dyDescent="0.35">
      <c r="A35" s="29"/>
      <c r="B35" s="93" t="s">
        <v>80</v>
      </c>
      <c r="C35" s="47"/>
      <c r="E35" s="29"/>
      <c r="F35" s="90" t="s">
        <v>81</v>
      </c>
      <c r="G35" s="91" t="s">
        <v>57</v>
      </c>
      <c r="H35" s="23"/>
      <c r="I35" s="92" t="s">
        <v>82</v>
      </c>
      <c r="J35" s="91" t="s">
        <v>57</v>
      </c>
      <c r="K35" s="23"/>
      <c r="L35" s="115" t="s">
        <v>83</v>
      </c>
      <c r="M35" s="21" t="s">
        <v>57</v>
      </c>
      <c r="N35" s="22"/>
      <c r="O35" s="126" t="s">
        <v>84</v>
      </c>
      <c r="P35" s="21" t="s">
        <v>57</v>
      </c>
      <c r="Q35" s="22"/>
      <c r="R35" s="126" t="s">
        <v>85</v>
      </c>
      <c r="S35" s="21" t="s">
        <v>57</v>
      </c>
      <c r="T35" s="22"/>
      <c r="U35" s="20" t="s">
        <v>86</v>
      </c>
      <c r="V35" s="21" t="s">
        <v>57</v>
      </c>
      <c r="W35" s="22"/>
      <c r="X35" s="149" t="s">
        <v>87</v>
      </c>
      <c r="Y35" s="150" t="s">
        <v>57</v>
      </c>
      <c r="Z35" s="22"/>
      <c r="AA35" s="149" t="s">
        <v>88</v>
      </c>
      <c r="AB35" s="21" t="s">
        <v>57</v>
      </c>
      <c r="AC35" s="22"/>
      <c r="AD35" s="149" t="s">
        <v>89</v>
      </c>
      <c r="AE35" s="159" t="s">
        <v>57</v>
      </c>
      <c r="AF35" s="22"/>
      <c r="AG35" s="149" t="s">
        <v>90</v>
      </c>
      <c r="AH35" s="150" t="s">
        <v>57</v>
      </c>
    </row>
    <row r="36" spans="1:34" ht="16.8" thickTop="1" thickBot="1" x14ac:dyDescent="0.35">
      <c r="A36" s="29"/>
      <c r="B36" s="313" t="s">
        <v>91</v>
      </c>
      <c r="C36" s="44" t="s">
        <v>92</v>
      </c>
      <c r="D36" s="105"/>
      <c r="E36" s="30"/>
      <c r="F36" s="67"/>
      <c r="G36" s="61">
        <f>F36*'Emission factors'!$C$5</f>
        <v>0</v>
      </c>
      <c r="H36" s="31"/>
      <c r="I36" s="67"/>
      <c r="J36" s="61">
        <f>I36*'Emission factors'!$C$5</f>
        <v>0</v>
      </c>
      <c r="K36" s="31"/>
      <c r="L36" s="71"/>
      <c r="M36" s="54">
        <f>L36*'Emission factors'!$C$5</f>
        <v>0</v>
      </c>
      <c r="N36" s="25"/>
      <c r="O36" s="70"/>
      <c r="P36" s="88">
        <f>O36*'Emission factors'!$C$5</f>
        <v>0</v>
      </c>
      <c r="Q36" s="25"/>
      <c r="R36" s="68"/>
      <c r="S36" s="88">
        <f>R36*'Emission factors'!$C$5</f>
        <v>0</v>
      </c>
      <c r="T36" s="25"/>
      <c r="U36" s="114"/>
      <c r="V36" s="54">
        <f>U36*'Emission factors'!$C$5</f>
        <v>0</v>
      </c>
      <c r="W36" s="25"/>
      <c r="X36" s="71"/>
      <c r="Y36" s="138">
        <f>X36*'Emission factors'!$C$5</f>
        <v>0</v>
      </c>
      <c r="Z36" s="25"/>
      <c r="AA36" s="84"/>
      <c r="AB36" s="88">
        <f>AA36*'Emission factors'!$C$5</f>
        <v>0</v>
      </c>
      <c r="AC36" s="25"/>
      <c r="AD36" s="71"/>
      <c r="AE36" s="138">
        <f>AD36*'Emission factors'!$C$5</f>
        <v>0</v>
      </c>
      <c r="AF36" s="25"/>
      <c r="AG36" s="84"/>
      <c r="AH36" s="88">
        <f>AG36*'Emission factors'!$C$5</f>
        <v>0</v>
      </c>
    </row>
    <row r="37" spans="1:34" ht="16.8" thickTop="1" thickBot="1" x14ac:dyDescent="0.35">
      <c r="A37" s="29"/>
      <c r="B37" s="313"/>
      <c r="C37" s="44" t="s">
        <v>93</v>
      </c>
      <c r="D37" s="105"/>
      <c r="E37" s="30"/>
      <c r="F37" s="68"/>
      <c r="G37" s="61">
        <f>F37*'Emission factors'!$C$6</f>
        <v>0</v>
      </c>
      <c r="H37" s="31"/>
      <c r="I37" s="71"/>
      <c r="J37" s="54">
        <f>I37*'Emission factors'!$C$6</f>
        <v>0</v>
      </c>
      <c r="K37" s="31"/>
      <c r="L37" s="71"/>
      <c r="M37" s="54">
        <f>L37*'Emission factors'!$C$6</f>
        <v>0</v>
      </c>
      <c r="N37" s="25"/>
      <c r="O37" s="71"/>
      <c r="P37" s="54">
        <f>O37*'Emission factors'!$C$6</f>
        <v>0</v>
      </c>
      <c r="Q37" s="25"/>
      <c r="R37" s="68"/>
      <c r="S37" s="61">
        <f>R37*'Emission factors'!$C$6</f>
        <v>0</v>
      </c>
      <c r="T37" s="25"/>
      <c r="U37" s="71"/>
      <c r="V37" s="54">
        <f>U37*'Emission factors'!$C$6</f>
        <v>0</v>
      </c>
      <c r="W37" s="25"/>
      <c r="X37" s="70"/>
      <c r="Y37" s="54">
        <f>X37*'Emission factors'!$C$6</f>
        <v>0</v>
      </c>
      <c r="Z37" s="25"/>
      <c r="AA37" s="70"/>
      <c r="AB37" s="54">
        <f>AA37*'Emission factors'!$C$6</f>
        <v>0</v>
      </c>
      <c r="AC37" s="25"/>
      <c r="AD37" s="84"/>
      <c r="AE37" s="54">
        <f>AD37*'Emission factors'!$C$6</f>
        <v>0</v>
      </c>
      <c r="AF37" s="25"/>
      <c r="AG37" s="71"/>
      <c r="AH37" s="54">
        <f>AG37*'Emission factors'!$C$6</f>
        <v>0</v>
      </c>
    </row>
    <row r="38" spans="1:34" ht="16.8" thickTop="1" thickBot="1" x14ac:dyDescent="0.35">
      <c r="A38" s="29"/>
      <c r="B38" s="313"/>
      <c r="C38" s="44" t="s">
        <v>94</v>
      </c>
      <c r="D38" s="105"/>
      <c r="E38" s="30"/>
      <c r="F38" s="70"/>
      <c r="G38" s="54">
        <f>F38*'Emission factors'!$C$7</f>
        <v>0</v>
      </c>
      <c r="H38" s="31"/>
      <c r="I38" s="85"/>
      <c r="J38" s="54">
        <f>I38*'Emission factors'!$C$7</f>
        <v>0</v>
      </c>
      <c r="K38" s="31"/>
      <c r="L38" s="84"/>
      <c r="M38" s="54">
        <f>L38*'Emission factors'!$C$7</f>
        <v>0</v>
      </c>
      <c r="N38" s="25"/>
      <c r="O38" s="84"/>
      <c r="P38" s="54">
        <f>O38*'Emission factors'!$C$7</f>
        <v>0</v>
      </c>
      <c r="Q38" s="25"/>
      <c r="R38" s="70"/>
      <c r="S38" s="54">
        <f>R38*'Emission factors'!$C$7</f>
        <v>0</v>
      </c>
      <c r="T38" s="25"/>
      <c r="U38" s="71"/>
      <c r="V38" s="54">
        <f>U38*'Emission factors'!$C$7</f>
        <v>0</v>
      </c>
      <c r="W38" s="25"/>
      <c r="X38" s="71"/>
      <c r="Y38" s="54">
        <f>X38*'Emission factors'!$C$7</f>
        <v>0</v>
      </c>
      <c r="Z38" s="25"/>
      <c r="AA38" s="71"/>
      <c r="AB38" s="54">
        <f>AA38*'Emission factors'!$C$7</f>
        <v>0</v>
      </c>
      <c r="AC38" s="25"/>
      <c r="AD38" s="70"/>
      <c r="AE38" s="54">
        <f>AD38*'Emission factors'!$C$7</f>
        <v>0</v>
      </c>
      <c r="AF38" s="25"/>
      <c r="AG38" s="71"/>
      <c r="AH38" s="54">
        <f>AG38*'Emission factors'!$C$7</f>
        <v>0</v>
      </c>
    </row>
    <row r="39" spans="1:34" ht="16.8" thickTop="1" thickBot="1" x14ac:dyDescent="0.35">
      <c r="A39" s="29"/>
      <c r="B39" s="313"/>
      <c r="C39" s="44" t="s">
        <v>95</v>
      </c>
      <c r="D39" s="105"/>
      <c r="E39" s="30"/>
      <c r="F39" s="70"/>
      <c r="G39" s="54">
        <f>F39*'Emission factors'!$C$8</f>
        <v>0</v>
      </c>
      <c r="H39" s="31"/>
      <c r="I39" s="85"/>
      <c r="J39" s="54">
        <f>I39*'Emission factors'!$C$8</f>
        <v>0</v>
      </c>
      <c r="K39" s="31"/>
      <c r="L39" s="70"/>
      <c r="M39" s="54">
        <f>L39*'Emission factors'!$C$8</f>
        <v>0</v>
      </c>
      <c r="N39" s="25"/>
      <c r="O39" s="71"/>
      <c r="P39" s="54">
        <f>O39*'Emission factors'!$C$8</f>
        <v>0</v>
      </c>
      <c r="Q39" s="25"/>
      <c r="R39" s="71"/>
      <c r="S39" s="54">
        <f>R39*'Emission factors'!$C$8</f>
        <v>0</v>
      </c>
      <c r="T39" s="25"/>
      <c r="U39" s="71"/>
      <c r="V39" s="54">
        <f>U39*'Emission factors'!$C$8</f>
        <v>0</v>
      </c>
      <c r="W39" s="25"/>
      <c r="X39" s="71"/>
      <c r="Y39" s="54">
        <f>X39*'Emission factors'!$C$8</f>
        <v>0</v>
      </c>
      <c r="Z39" s="25"/>
      <c r="AA39" s="71"/>
      <c r="AB39" s="54">
        <f>AA39*'Emission factors'!$C$8</f>
        <v>0</v>
      </c>
      <c r="AC39" s="25"/>
      <c r="AD39" s="70"/>
      <c r="AE39" s="54">
        <f>AD39*'Emission factors'!$C$8</f>
        <v>0</v>
      </c>
      <c r="AF39" s="25"/>
      <c r="AG39" s="71"/>
      <c r="AH39" s="54">
        <f>AG39*'Emission factors'!$C$8</f>
        <v>0</v>
      </c>
    </row>
    <row r="40" spans="1:34" ht="16.8" thickTop="1" thickBot="1" x14ac:dyDescent="0.35">
      <c r="A40" s="29"/>
      <c r="B40" s="313"/>
      <c r="C40" s="44" t="s">
        <v>96</v>
      </c>
      <c r="D40" s="105"/>
      <c r="E40" s="30"/>
      <c r="F40" s="70"/>
      <c r="G40" s="54">
        <f>F40*'Emission factors'!$C$9</f>
        <v>0</v>
      </c>
      <c r="H40" s="31"/>
      <c r="I40" s="84"/>
      <c r="J40" s="54">
        <f>I40*'Emission factors'!$C$9</f>
        <v>0</v>
      </c>
      <c r="K40" s="31"/>
      <c r="L40" s="71"/>
      <c r="M40" s="54">
        <f>L40*'Emission factors'!$C$9</f>
        <v>0</v>
      </c>
      <c r="N40" s="25"/>
      <c r="O40" s="71"/>
      <c r="P40" s="54">
        <f>O40*'Emission factors'!$C$9</f>
        <v>0</v>
      </c>
      <c r="Q40" s="25"/>
      <c r="R40" s="71"/>
      <c r="S40" s="54">
        <f>R40*'Emission factors'!$C$9</f>
        <v>0</v>
      </c>
      <c r="T40" s="25"/>
      <c r="U40" s="71"/>
      <c r="V40" s="54">
        <f>U40*'Emission factors'!$C$9</f>
        <v>0</v>
      </c>
      <c r="W40" s="25"/>
      <c r="X40" s="71"/>
      <c r="Y40" s="54">
        <f>X40*'Emission factors'!$C$9</f>
        <v>0</v>
      </c>
      <c r="Z40" s="25"/>
      <c r="AA40" s="71"/>
      <c r="AB40" s="54">
        <f>AA40*'Emission factors'!$C$9</f>
        <v>0</v>
      </c>
      <c r="AC40" s="25"/>
      <c r="AD40" s="70"/>
      <c r="AE40" s="54">
        <f>AD40*'Emission factors'!$C$9</f>
        <v>0</v>
      </c>
      <c r="AF40" s="25"/>
      <c r="AG40" s="71"/>
      <c r="AH40" s="54">
        <f>AG40*'Emission factors'!$C$9</f>
        <v>0</v>
      </c>
    </row>
    <row r="41" spans="1:34" ht="16.8" thickTop="1" thickBot="1" x14ac:dyDescent="0.35">
      <c r="A41" s="29"/>
      <c r="B41" s="313"/>
      <c r="C41" s="44" t="s">
        <v>97</v>
      </c>
      <c r="D41" s="105"/>
      <c r="E41" s="30"/>
      <c r="F41" s="71"/>
      <c r="G41" s="54">
        <f>F41*'Emission factors'!$C$10</f>
        <v>0</v>
      </c>
      <c r="H41" s="31"/>
      <c r="I41" s="71"/>
      <c r="J41" s="54">
        <f>I41*'Emission factors'!$C$10</f>
        <v>0</v>
      </c>
      <c r="K41" s="31"/>
      <c r="L41" s="71"/>
      <c r="M41" s="54">
        <f>L41*'Emission factors'!$C$10</f>
        <v>0</v>
      </c>
      <c r="N41" s="25"/>
      <c r="O41" s="85"/>
      <c r="P41" s="54">
        <f>O41*'Emission factors'!$C$10</f>
        <v>0</v>
      </c>
      <c r="Q41" s="25"/>
      <c r="R41" s="71"/>
      <c r="S41" s="54">
        <f>R41*'Emission factors'!$C$10</f>
        <v>0</v>
      </c>
      <c r="T41" s="25"/>
      <c r="U41" s="71"/>
      <c r="V41" s="54">
        <f>U41*'Emission factors'!$C$10</f>
        <v>0</v>
      </c>
      <c r="W41" s="25"/>
      <c r="X41" s="71"/>
      <c r="Y41" s="54">
        <f>X41*'Emission factors'!$C$10</f>
        <v>0</v>
      </c>
      <c r="Z41" s="25"/>
      <c r="AA41" s="71"/>
      <c r="AB41" s="54">
        <f>AA41*'Emission factors'!$C$10</f>
        <v>0</v>
      </c>
      <c r="AC41" s="25"/>
      <c r="AD41" s="70"/>
      <c r="AE41" s="54">
        <f>AD41*'Emission factors'!$C$10</f>
        <v>0</v>
      </c>
      <c r="AF41" s="25"/>
      <c r="AG41" s="71"/>
      <c r="AH41" s="54">
        <f>AG41*'Emission factors'!$C$10</f>
        <v>0</v>
      </c>
    </row>
    <row r="42" spans="1:34" ht="16.2" thickTop="1" x14ac:dyDescent="0.3">
      <c r="A42" s="29"/>
      <c r="B42" s="314"/>
      <c r="C42" s="41" t="s">
        <v>98</v>
      </c>
      <c r="D42" s="105"/>
      <c r="E42" s="30"/>
      <c r="F42" s="70"/>
      <c r="G42" s="54">
        <f>F42*'Emission factors'!$C$11</f>
        <v>0</v>
      </c>
      <c r="H42" s="31"/>
      <c r="I42" s="95"/>
      <c r="J42" s="54">
        <f>I42*'Emission factors'!$C$11</f>
        <v>0</v>
      </c>
      <c r="K42" s="31"/>
      <c r="L42" s="95"/>
      <c r="M42" s="54">
        <f>L42*'Emission factors'!$C$11</f>
        <v>0</v>
      </c>
      <c r="N42" s="25"/>
      <c r="O42" s="127"/>
      <c r="P42" s="54">
        <f>O42*'Emission factors'!$C$11</f>
        <v>0</v>
      </c>
      <c r="Q42" s="25"/>
      <c r="R42" s="95"/>
      <c r="S42" s="54">
        <f>R42*'Emission factors'!$C$11</f>
        <v>0</v>
      </c>
      <c r="T42" s="25"/>
      <c r="U42" s="95"/>
      <c r="V42" s="54">
        <f>U42*'Emission factors'!$C$11</f>
        <v>0</v>
      </c>
      <c r="W42" s="25"/>
      <c r="X42" s="95"/>
      <c r="Y42" s="54">
        <f>X42*'Emission factors'!$C$11</f>
        <v>0</v>
      </c>
      <c r="Z42" s="25"/>
      <c r="AA42" s="95"/>
      <c r="AB42" s="54">
        <f>AA42*'Emission factors'!$C$11</f>
        <v>0</v>
      </c>
      <c r="AC42" s="25"/>
      <c r="AD42" s="95"/>
      <c r="AE42" s="54">
        <f>AD42*'Emission factors'!$C$11</f>
        <v>0</v>
      </c>
      <c r="AF42" s="25"/>
      <c r="AG42" s="95"/>
      <c r="AH42" s="54">
        <f>AG42*'Emission factors'!$C$11</f>
        <v>0</v>
      </c>
    </row>
    <row r="43" spans="1:34" ht="16.2" thickBot="1" x14ac:dyDescent="0.35">
      <c r="A43" s="29"/>
      <c r="B43" s="315" t="s">
        <v>99</v>
      </c>
      <c r="C43" s="48" t="s">
        <v>100</v>
      </c>
      <c r="D43" s="105"/>
      <c r="E43" s="30"/>
      <c r="F43" s="94"/>
      <c r="G43" s="54">
        <f>F43*'Emission factors'!$C$17</f>
        <v>0</v>
      </c>
      <c r="H43" s="31"/>
      <c r="I43" s="83"/>
      <c r="J43" s="54">
        <f>I43*'Emission factors'!$C$17</f>
        <v>0</v>
      </c>
      <c r="K43" s="31"/>
      <c r="L43" s="94"/>
      <c r="M43" s="54">
        <f>L43*'Emission factors'!$C$17</f>
        <v>0</v>
      </c>
      <c r="N43" s="25"/>
      <c r="O43" s="128"/>
      <c r="P43" s="61">
        <f>O43*'Emission factors'!$C$17</f>
        <v>0</v>
      </c>
      <c r="Q43" s="25"/>
      <c r="R43" s="128"/>
      <c r="S43" s="61">
        <f>R43*'Emission factors'!$C$17</f>
        <v>0</v>
      </c>
      <c r="T43" s="25"/>
      <c r="U43" s="94"/>
      <c r="V43" s="54">
        <f>U43*'Emission factors'!$C$17</f>
        <v>0</v>
      </c>
      <c r="W43" s="25"/>
      <c r="X43" s="94"/>
      <c r="Y43" s="54">
        <f>X43*'Emission factors'!$C$17</f>
        <v>0</v>
      </c>
      <c r="Z43" s="25"/>
      <c r="AA43" s="94"/>
      <c r="AB43" s="54">
        <f>AA43*'Emission factors'!$C$17</f>
        <v>0</v>
      </c>
      <c r="AC43" s="25"/>
      <c r="AD43" s="94"/>
      <c r="AE43" s="54">
        <f>AD43*'Emission factors'!$C$17</f>
        <v>0</v>
      </c>
      <c r="AF43" s="25"/>
      <c r="AG43" s="94"/>
      <c r="AH43" s="54">
        <f>AG43*'Emission factors'!$C$17</f>
        <v>0</v>
      </c>
    </row>
    <row r="44" spans="1:34" ht="16.8" thickTop="1" thickBot="1" x14ac:dyDescent="0.35">
      <c r="A44" s="29"/>
      <c r="B44" s="313"/>
      <c r="C44" s="44" t="s">
        <v>101</v>
      </c>
      <c r="D44" s="105"/>
      <c r="E44" s="30"/>
      <c r="F44" s="73"/>
      <c r="G44" s="54">
        <f>F44*'Emission factors'!$C$18</f>
        <v>0</v>
      </c>
      <c r="H44" s="31"/>
      <c r="I44" s="64"/>
      <c r="J44" s="54">
        <f>I44*'Emission factors'!$C$18</f>
        <v>0</v>
      </c>
      <c r="K44" s="31"/>
      <c r="L44" s="72"/>
      <c r="M44" s="54">
        <f>L44*'Emission factors'!$C$18</f>
        <v>0</v>
      </c>
      <c r="N44" s="25"/>
      <c r="O44" s="64"/>
      <c r="P44" s="61">
        <f>O44*'Emission factors'!$C$18</f>
        <v>0</v>
      </c>
      <c r="Q44" s="25"/>
      <c r="R44" s="104"/>
      <c r="S44" s="61">
        <f>R44*'Emission factors'!$C$18</f>
        <v>0</v>
      </c>
      <c r="T44" s="25"/>
      <c r="U44" s="83"/>
      <c r="V44" s="54">
        <f>U44*'Emission factors'!$C$18</f>
        <v>0</v>
      </c>
      <c r="W44" s="25"/>
      <c r="X44" s="72"/>
      <c r="Y44" s="54">
        <f>X44*'Emission factors'!$C$18</f>
        <v>0</v>
      </c>
      <c r="Z44" s="25"/>
      <c r="AA44" s="72"/>
      <c r="AB44" s="54">
        <f>AA44*'Emission factors'!$C$18</f>
        <v>0</v>
      </c>
      <c r="AC44" s="25"/>
      <c r="AD44" s="64"/>
      <c r="AE44" s="54">
        <f>AD44*'Emission factors'!$C$18</f>
        <v>0</v>
      </c>
      <c r="AF44" s="25"/>
      <c r="AG44" s="64"/>
      <c r="AH44" s="54">
        <f>AG44*'Emission factors'!$C$18</f>
        <v>0</v>
      </c>
    </row>
    <row r="45" spans="1:34" ht="16.8" thickTop="1" thickBot="1" x14ac:dyDescent="0.35">
      <c r="A45" s="29"/>
      <c r="B45" s="313"/>
      <c r="C45" s="44" t="s">
        <v>258</v>
      </c>
      <c r="D45" s="105"/>
      <c r="E45" s="30"/>
      <c r="F45" s="73"/>
      <c r="G45" s="54">
        <f>F45*'Emission factors'!$C$18</f>
        <v>0</v>
      </c>
      <c r="H45" s="31"/>
      <c r="I45" s="72"/>
      <c r="J45" s="54">
        <f>I45*'Emission factors'!$C$18</f>
        <v>0</v>
      </c>
      <c r="K45" s="31"/>
      <c r="L45" s="72"/>
      <c r="M45" s="54">
        <f>L45*'Emission factors'!$C$18</f>
        <v>0</v>
      </c>
      <c r="N45" s="25"/>
      <c r="O45" s="56"/>
      <c r="P45" s="61">
        <f>O45*'Emission factors'!$C$18</f>
        <v>0</v>
      </c>
      <c r="Q45" s="25"/>
      <c r="R45" s="104"/>
      <c r="S45" s="61">
        <f>R45*'Emission factors'!$C$18</f>
        <v>0</v>
      </c>
      <c r="T45" s="25"/>
      <c r="U45" s="83"/>
      <c r="V45" s="54">
        <f>U45*'Emission factors'!$C$18</f>
        <v>0</v>
      </c>
      <c r="W45" s="25"/>
      <c r="X45" s="72"/>
      <c r="Y45" s="54">
        <f>X45*'Emission factors'!$C$18</f>
        <v>0</v>
      </c>
      <c r="Z45" s="25"/>
      <c r="AA45" s="72"/>
      <c r="AB45" s="54">
        <f>AA45*'Emission factors'!$C$18</f>
        <v>0</v>
      </c>
      <c r="AC45" s="25"/>
      <c r="AD45" s="72"/>
      <c r="AE45" s="54">
        <f>AD45*'Emission factors'!$C$18</f>
        <v>0</v>
      </c>
      <c r="AF45" s="25"/>
      <c r="AG45" s="72"/>
      <c r="AH45" s="54">
        <f>AG45*'Emission factors'!$C$18</f>
        <v>0</v>
      </c>
    </row>
    <row r="46" spans="1:34" ht="16.8" thickTop="1" thickBot="1" x14ac:dyDescent="0.35">
      <c r="A46" s="29"/>
      <c r="B46" s="313"/>
      <c r="C46" s="44" t="s">
        <v>102</v>
      </c>
      <c r="D46" s="105"/>
      <c r="E46" s="30"/>
      <c r="F46" s="73"/>
      <c r="G46" s="54">
        <f>F46*'Emission factors'!$C$19</f>
        <v>0</v>
      </c>
      <c r="H46" s="31"/>
      <c r="I46" s="72"/>
      <c r="J46" s="54">
        <f>I46*'Emission factors'!$C$19</f>
        <v>0</v>
      </c>
      <c r="K46" s="31"/>
      <c r="L46" s="64"/>
      <c r="M46" s="54">
        <f>L46*'Emission factors'!$C$19</f>
        <v>0</v>
      </c>
      <c r="N46" s="25"/>
      <c r="O46" s="56"/>
      <c r="P46" s="61">
        <f>O46*'Emission factors'!$C$19</f>
        <v>0</v>
      </c>
      <c r="Q46" s="25"/>
      <c r="R46" s="104"/>
      <c r="S46" s="61">
        <f>R46*'Emission factors'!$C$19</f>
        <v>0</v>
      </c>
      <c r="T46" s="25"/>
      <c r="U46" s="83"/>
      <c r="V46" s="54">
        <f>U46*'Emission factors'!$C$19</f>
        <v>0</v>
      </c>
      <c r="W46" s="25"/>
      <c r="X46" s="64"/>
      <c r="Y46" s="54">
        <f>X46*'Emission factors'!$C$19</f>
        <v>0</v>
      </c>
      <c r="Z46" s="25"/>
      <c r="AA46" s="64"/>
      <c r="AB46" s="54">
        <f>AA46*'Emission factors'!$C$19</f>
        <v>0</v>
      </c>
      <c r="AC46" s="25"/>
      <c r="AD46" s="72"/>
      <c r="AE46" s="54">
        <f>AD46*'Emission factors'!$C$19</f>
        <v>0</v>
      </c>
      <c r="AF46" s="25"/>
      <c r="AG46" s="72"/>
      <c r="AH46" s="54">
        <f>AG46*'Emission factors'!$C$19</f>
        <v>0</v>
      </c>
    </row>
    <row r="47" spans="1:34" ht="16.8" thickTop="1" thickBot="1" x14ac:dyDescent="0.35">
      <c r="A47" s="29"/>
      <c r="B47" s="313"/>
      <c r="C47" s="44" t="s">
        <v>103</v>
      </c>
      <c r="D47" s="105"/>
      <c r="E47" s="30"/>
      <c r="F47" s="73"/>
      <c r="G47" s="54">
        <f>F47*'Emission factors'!$C$20</f>
        <v>0</v>
      </c>
      <c r="H47" s="31"/>
      <c r="I47" s="64"/>
      <c r="J47" s="54">
        <f>I47*'Emission factors'!$C$20</f>
        <v>0</v>
      </c>
      <c r="K47" s="31"/>
      <c r="L47" s="64"/>
      <c r="M47" s="54">
        <f>L47*'Emission factors'!$C$20</f>
        <v>0</v>
      </c>
      <c r="N47" s="25"/>
      <c r="O47" s="73"/>
      <c r="P47" s="54">
        <f>O47*'Emission factors'!$C$20</f>
        <v>0</v>
      </c>
      <c r="Q47" s="25"/>
      <c r="R47" s="73"/>
      <c r="S47" s="54">
        <f>R47*'Emission factors'!$C$20</f>
        <v>0</v>
      </c>
      <c r="T47" s="25"/>
      <c r="U47" s="83"/>
      <c r="V47" s="54">
        <f>U47*'Emission factors'!$C$20</f>
        <v>0</v>
      </c>
      <c r="W47" s="25"/>
      <c r="X47" s="64"/>
      <c r="Y47" s="54">
        <f>X47*'Emission factors'!$C$20</f>
        <v>0</v>
      </c>
      <c r="Z47" s="25"/>
      <c r="AA47" s="72"/>
      <c r="AB47" s="54">
        <f>AA47*'Emission factors'!$C$20</f>
        <v>0</v>
      </c>
      <c r="AC47" s="25"/>
      <c r="AD47" s="73"/>
      <c r="AE47" s="54">
        <f>AD47*'Emission factors'!$C$20</f>
        <v>0</v>
      </c>
      <c r="AF47" s="25"/>
      <c r="AG47" s="73"/>
      <c r="AH47" s="54">
        <f>AG47*'Emission factors'!$C$20</f>
        <v>0</v>
      </c>
    </row>
    <row r="48" spans="1:34" ht="16.8" thickTop="1" thickBot="1" x14ac:dyDescent="0.35">
      <c r="A48" s="29"/>
      <c r="B48" s="313"/>
      <c r="C48" s="44" t="s">
        <v>104</v>
      </c>
      <c r="D48" s="105"/>
      <c r="E48" s="30"/>
      <c r="F48" s="73"/>
      <c r="G48" s="54">
        <f>F48*'Emission factors'!$C$21</f>
        <v>0</v>
      </c>
      <c r="H48" s="31"/>
      <c r="I48" s="64"/>
      <c r="J48" s="54">
        <f>I48*'Emission factors'!$C$21</f>
        <v>0</v>
      </c>
      <c r="K48" s="31"/>
      <c r="L48" s="72"/>
      <c r="M48" s="54">
        <f>L48*'Emission factors'!$C$21</f>
        <v>0</v>
      </c>
      <c r="N48" s="25"/>
      <c r="O48" s="73"/>
      <c r="P48" s="54">
        <f>O48*'Emission factors'!$C$21</f>
        <v>0</v>
      </c>
      <c r="Q48" s="25"/>
      <c r="R48" s="73"/>
      <c r="S48" s="54">
        <f>R48*'Emission factors'!$C$21</f>
        <v>0</v>
      </c>
      <c r="T48" s="25"/>
      <c r="U48" s="72"/>
      <c r="V48" s="54">
        <f>U48*'Emission factors'!$C$21</f>
        <v>0</v>
      </c>
      <c r="W48" s="25"/>
      <c r="X48" s="72"/>
      <c r="Y48" s="54">
        <f>X48*'Emission factors'!$C$21</f>
        <v>0</v>
      </c>
      <c r="Z48" s="25"/>
      <c r="AA48" s="73"/>
      <c r="AB48" s="54">
        <f>AA48*'Emission factors'!$C$21</f>
        <v>0</v>
      </c>
      <c r="AC48" s="25"/>
      <c r="AD48" s="64"/>
      <c r="AE48" s="54">
        <f>AD48*'Emission factors'!$C$21</f>
        <v>0</v>
      </c>
      <c r="AF48" s="25"/>
      <c r="AG48" s="64"/>
      <c r="AH48" s="54">
        <f>AG48*'Emission factors'!$C$21</f>
        <v>0</v>
      </c>
    </row>
    <row r="49" spans="1:34" ht="16.8" thickTop="1" thickBot="1" x14ac:dyDescent="0.35">
      <c r="A49" s="29"/>
      <c r="B49" s="313"/>
      <c r="C49" s="44" t="s">
        <v>105</v>
      </c>
      <c r="D49" s="105"/>
      <c r="E49" s="30"/>
      <c r="F49" s="73"/>
      <c r="G49" s="54">
        <f>F49*'Emission factors'!$C$22</f>
        <v>0</v>
      </c>
      <c r="H49" s="31"/>
      <c r="I49" s="64"/>
      <c r="J49" s="54">
        <f>I49*'Emission factors'!$C$22</f>
        <v>0</v>
      </c>
      <c r="K49" s="31"/>
      <c r="L49" s="73"/>
      <c r="M49" s="54">
        <f>L49*'Emission factors'!$C$22</f>
        <v>0</v>
      </c>
      <c r="N49" s="25"/>
      <c r="O49" s="64"/>
      <c r="P49" s="54">
        <f>O49*'Emission factors'!$C$22</f>
        <v>0</v>
      </c>
      <c r="Q49" s="25"/>
      <c r="R49" s="64"/>
      <c r="S49" s="54">
        <f>R49*'Emission factors'!$C$22</f>
        <v>0</v>
      </c>
      <c r="T49" s="25"/>
      <c r="U49" s="64"/>
      <c r="V49" s="54">
        <f>U49*'Emission factors'!$C$22</f>
        <v>0</v>
      </c>
      <c r="W49" s="25"/>
      <c r="X49" s="64"/>
      <c r="Y49" s="54">
        <f>X49*'Emission factors'!$C$22</f>
        <v>0</v>
      </c>
      <c r="Z49" s="25"/>
      <c r="AA49" s="73"/>
      <c r="AB49" s="54">
        <f>AA49*'Emission factors'!$C$22</f>
        <v>0</v>
      </c>
      <c r="AC49" s="25"/>
      <c r="AD49" s="64"/>
      <c r="AE49" s="54">
        <f>AD49*'Emission factors'!$C$22</f>
        <v>0</v>
      </c>
      <c r="AF49" s="25"/>
      <c r="AG49" s="64"/>
      <c r="AH49" s="54">
        <f>AG49*'Emission factors'!$C$22</f>
        <v>0</v>
      </c>
    </row>
    <row r="50" spans="1:34" ht="16.8" thickTop="1" thickBot="1" x14ac:dyDescent="0.35">
      <c r="A50" s="29"/>
      <c r="B50" s="313"/>
      <c r="C50" s="44" t="s">
        <v>106</v>
      </c>
      <c r="D50" s="105"/>
      <c r="E50" s="30"/>
      <c r="F50" s="73"/>
      <c r="G50" s="54">
        <f>F50*'Emission factors'!$C$23</f>
        <v>0</v>
      </c>
      <c r="H50" s="31"/>
      <c r="I50" s="64"/>
      <c r="J50" s="54">
        <f>I50*'Emission factors'!$C$23</f>
        <v>0</v>
      </c>
      <c r="K50" s="31"/>
      <c r="L50" s="64"/>
      <c r="M50" s="54">
        <f>L50*'Emission factors'!$C$23</f>
        <v>0</v>
      </c>
      <c r="N50" s="25"/>
      <c r="O50" s="72"/>
      <c r="P50" s="54">
        <f>O50*'Emission factors'!$C$23</f>
        <v>0</v>
      </c>
      <c r="Q50" s="25"/>
      <c r="R50" s="72"/>
      <c r="S50" s="54">
        <f>R50*'Emission factors'!$C$23</f>
        <v>0</v>
      </c>
      <c r="T50" s="25"/>
      <c r="U50" s="64"/>
      <c r="V50" s="54">
        <f>U50*'Emission factors'!$C$23</f>
        <v>0</v>
      </c>
      <c r="W50" s="25"/>
      <c r="X50" s="64"/>
      <c r="Y50" s="54">
        <f>X50*'Emission factors'!$C$23</f>
        <v>0</v>
      </c>
      <c r="Z50" s="25"/>
      <c r="AA50" s="73"/>
      <c r="AB50" s="54">
        <f>AA50*'Emission factors'!$C$23</f>
        <v>0</v>
      </c>
      <c r="AC50" s="25"/>
      <c r="AD50" s="64"/>
      <c r="AE50" s="54">
        <f>AD50*'Emission factors'!$C$23</f>
        <v>0</v>
      </c>
      <c r="AF50" s="25"/>
      <c r="AG50" s="72"/>
      <c r="AH50" s="54">
        <f>AG50*'Emission factors'!$C$23</f>
        <v>0</v>
      </c>
    </row>
    <row r="51" spans="1:34" ht="16.8" thickTop="1" thickBot="1" x14ac:dyDescent="0.35">
      <c r="A51" s="29"/>
      <c r="B51" s="313"/>
      <c r="C51" s="44" t="s">
        <v>107</v>
      </c>
      <c r="D51" s="105"/>
      <c r="E51" s="30"/>
      <c r="F51" s="73"/>
      <c r="G51" s="54">
        <f>F51*'Emission factors'!$C$24</f>
        <v>0</v>
      </c>
      <c r="H51" s="31"/>
      <c r="I51" s="64"/>
      <c r="J51" s="54">
        <f>I51*'Emission factors'!$C$24</f>
        <v>0</v>
      </c>
      <c r="K51" s="31"/>
      <c r="L51" s="64"/>
      <c r="M51" s="54">
        <f>L51*'Emission factors'!$C$24</f>
        <v>0</v>
      </c>
      <c r="N51" s="25"/>
      <c r="O51" s="64"/>
      <c r="P51" s="54">
        <f>O51*'Emission factors'!$C$24</f>
        <v>0</v>
      </c>
      <c r="Q51" s="25"/>
      <c r="R51" s="64"/>
      <c r="S51" s="54">
        <f>R51*'Emission factors'!$C$24</f>
        <v>0</v>
      </c>
      <c r="T51" s="25"/>
      <c r="U51" s="72"/>
      <c r="V51" s="54">
        <f>U51*'Emission factors'!$C$24</f>
        <v>0</v>
      </c>
      <c r="W51" s="25"/>
      <c r="X51" s="64"/>
      <c r="Y51" s="54">
        <f>X51*'Emission factors'!$C$24</f>
        <v>0</v>
      </c>
      <c r="Z51" s="25"/>
      <c r="AA51" s="73"/>
      <c r="AB51" s="54">
        <f>AA51*'Emission factors'!$C$24</f>
        <v>0</v>
      </c>
      <c r="AC51" s="25"/>
      <c r="AD51" s="72"/>
      <c r="AE51" s="54">
        <f>AD51*'Emission factors'!$C$24</f>
        <v>0</v>
      </c>
      <c r="AF51" s="25"/>
      <c r="AG51" s="73"/>
      <c r="AH51" s="54">
        <f>AG51*'Emission factors'!$C$24</f>
        <v>0</v>
      </c>
    </row>
    <row r="52" spans="1:34" ht="16.8" thickTop="1" thickBot="1" x14ac:dyDescent="0.35">
      <c r="A52" s="29"/>
      <c r="B52" s="313"/>
      <c r="C52" s="44" t="s">
        <v>108</v>
      </c>
      <c r="D52" s="105"/>
      <c r="E52" s="30"/>
      <c r="F52" s="64"/>
      <c r="G52" s="54">
        <f>F52*'Emission factors'!$C$25</f>
        <v>0</v>
      </c>
      <c r="H52" s="31"/>
      <c r="I52" s="64"/>
      <c r="J52" s="54">
        <f>I52*'Emission factors'!$C$25</f>
        <v>0</v>
      </c>
      <c r="K52" s="31"/>
      <c r="L52" s="72"/>
      <c r="M52" s="54">
        <f>L52*'Emission factors'!$C$25</f>
        <v>0</v>
      </c>
      <c r="N52" s="25"/>
      <c r="O52" s="72"/>
      <c r="P52" s="54">
        <f>O52*'Emission factors'!$C$25</f>
        <v>0</v>
      </c>
      <c r="Q52" s="25"/>
      <c r="R52" s="64"/>
      <c r="S52" s="54">
        <f>R52*'Emission factors'!$C$25</f>
        <v>0</v>
      </c>
      <c r="T52" s="25"/>
      <c r="U52" s="64"/>
      <c r="V52" s="54">
        <f>U52*'Emission factors'!$C$25</f>
        <v>0</v>
      </c>
      <c r="W52" s="25"/>
      <c r="X52" s="64"/>
      <c r="Y52" s="54">
        <f>X52*'Emission factors'!$C$25</f>
        <v>0</v>
      </c>
      <c r="Z52" s="25"/>
      <c r="AA52" s="64"/>
      <c r="AB52" s="54">
        <f>AA52*'Emission factors'!$C$25</f>
        <v>0</v>
      </c>
      <c r="AC52" s="25"/>
      <c r="AD52" s="64"/>
      <c r="AE52" s="54">
        <f>AD52*'Emission factors'!$C$25</f>
        <v>0</v>
      </c>
      <c r="AF52" s="25"/>
      <c r="AG52" s="73"/>
      <c r="AH52" s="54">
        <f>AG52*'Emission factors'!$C$25</f>
        <v>0</v>
      </c>
    </row>
    <row r="53" spans="1:34" ht="16.8" thickTop="1" thickBot="1" x14ac:dyDescent="0.35">
      <c r="A53" s="29"/>
      <c r="B53" s="313"/>
      <c r="C53" s="44" t="s">
        <v>109</v>
      </c>
      <c r="D53" s="105"/>
      <c r="E53" s="30"/>
      <c r="F53" s="72"/>
      <c r="G53" s="54">
        <f>F53*'Emission factors'!$C$26</f>
        <v>0</v>
      </c>
      <c r="H53" s="31"/>
      <c r="I53" s="72"/>
      <c r="J53" s="54">
        <f>I53*'Emission factors'!$C$26</f>
        <v>0</v>
      </c>
      <c r="K53" s="31"/>
      <c r="L53" s="73"/>
      <c r="M53" s="54">
        <f>L53*'Emission factors'!$C$26</f>
        <v>0</v>
      </c>
      <c r="N53" s="25"/>
      <c r="O53" s="64"/>
      <c r="P53" s="54">
        <f>O53*'Emission factors'!$C$26</f>
        <v>0</v>
      </c>
      <c r="Q53" s="25"/>
      <c r="R53" s="72"/>
      <c r="S53" s="54">
        <f>R53*'Emission factors'!$C$26</f>
        <v>0</v>
      </c>
      <c r="T53" s="25"/>
      <c r="U53" s="83"/>
      <c r="V53" s="54">
        <f>U53*'Emission factors'!$C$26</f>
        <v>0</v>
      </c>
      <c r="W53" s="25"/>
      <c r="X53" s="72"/>
      <c r="Y53" s="54">
        <f>X53*'Emission factors'!$C$26</f>
        <v>0</v>
      </c>
      <c r="Z53" s="25"/>
      <c r="AA53" s="72"/>
      <c r="AB53" s="54">
        <f>AA53*'Emission factors'!$C$26</f>
        <v>0</v>
      </c>
      <c r="AC53" s="25"/>
      <c r="AD53" s="72"/>
      <c r="AE53" s="54">
        <f>AD53*'Emission factors'!$C$26</f>
        <v>0</v>
      </c>
      <c r="AF53" s="25"/>
      <c r="AG53" s="73"/>
      <c r="AH53" s="54">
        <f>AG53*'Emission factors'!$C$26</f>
        <v>0</v>
      </c>
    </row>
    <row r="54" spans="1:34" ht="16.8" thickTop="1" thickBot="1" x14ac:dyDescent="0.35">
      <c r="A54" s="29"/>
      <c r="B54" s="313"/>
      <c r="C54" s="44" t="s">
        <v>110</v>
      </c>
      <c r="D54" s="105"/>
      <c r="E54" s="30"/>
      <c r="F54" s="64"/>
      <c r="G54" s="54">
        <f>F54*'Emission factors'!$C$27</f>
        <v>0</v>
      </c>
      <c r="H54" s="31"/>
      <c r="I54" s="64"/>
      <c r="J54" s="54">
        <f>I54*'Emission factors'!$C$27</f>
        <v>0</v>
      </c>
      <c r="K54" s="31"/>
      <c r="L54" s="73"/>
      <c r="M54" s="54">
        <f>L54*'Emission factors'!$C$27</f>
        <v>0</v>
      </c>
      <c r="N54" s="25"/>
      <c r="O54" s="64"/>
      <c r="P54" s="54">
        <f>O54*'Emission factors'!$C$27</f>
        <v>0</v>
      </c>
      <c r="Q54" s="25"/>
      <c r="R54" s="64"/>
      <c r="S54" s="54">
        <f>R54*'Emission factors'!$C$27</f>
        <v>0</v>
      </c>
      <c r="T54" s="25"/>
      <c r="U54" s="83"/>
      <c r="V54" s="54">
        <f>U54*'Emission factors'!$C$27</f>
        <v>0</v>
      </c>
      <c r="W54" s="25"/>
      <c r="X54" s="64"/>
      <c r="Y54" s="54">
        <f>X54*'Emission factors'!$C$27</f>
        <v>0</v>
      </c>
      <c r="Z54" s="25"/>
      <c r="AA54" s="73"/>
      <c r="AB54" s="54">
        <f>AA54*'Emission factors'!$C$27</f>
        <v>0</v>
      </c>
      <c r="AC54" s="25"/>
      <c r="AD54" s="73"/>
      <c r="AE54" s="54">
        <f>AD54*'Emission factors'!$C$27</f>
        <v>0</v>
      </c>
      <c r="AF54" s="25"/>
      <c r="AG54" s="73"/>
      <c r="AH54" s="54">
        <f>AG54*'Emission factors'!$C$27</f>
        <v>0</v>
      </c>
    </row>
    <row r="55" spans="1:34" ht="16.8" thickTop="1" thickBot="1" x14ac:dyDescent="0.35">
      <c r="A55" s="29"/>
      <c r="B55" s="313"/>
      <c r="C55" s="44" t="s">
        <v>111</v>
      </c>
      <c r="D55" s="105"/>
      <c r="E55" s="30"/>
      <c r="F55" s="72"/>
      <c r="G55" s="54">
        <f>F55*'Emission factors'!$C$28</f>
        <v>0</v>
      </c>
      <c r="H55" s="31"/>
      <c r="I55" s="83"/>
      <c r="J55" s="54">
        <f>I55*'Emission factors'!$C$28</f>
        <v>0</v>
      </c>
      <c r="K55" s="31"/>
      <c r="L55" s="73"/>
      <c r="M55" s="54">
        <f>L55*'Emission factors'!$C$28</f>
        <v>0</v>
      </c>
      <c r="N55" s="25"/>
      <c r="O55" s="64"/>
      <c r="P55" s="54">
        <f>O55*'Emission factors'!$C$28</f>
        <v>0</v>
      </c>
      <c r="Q55" s="25"/>
      <c r="R55" s="64"/>
      <c r="S55" s="54">
        <f>R55*'Emission factors'!$C$28</f>
        <v>0</v>
      </c>
      <c r="T55" s="25"/>
      <c r="U55" s="72"/>
      <c r="V55" s="54">
        <f>U55*'Emission factors'!$C$28</f>
        <v>0</v>
      </c>
      <c r="W55" s="25"/>
      <c r="X55" s="64"/>
      <c r="Y55" s="54">
        <f>X55*'Emission factors'!$C$28</f>
        <v>0</v>
      </c>
      <c r="Z55" s="25"/>
      <c r="AA55" s="64"/>
      <c r="AB55" s="54">
        <f>AA55*'Emission factors'!$C$28</f>
        <v>0</v>
      </c>
      <c r="AC55" s="25"/>
      <c r="AD55" s="73"/>
      <c r="AE55" s="54">
        <f>AD55*'Emission factors'!$C$28</f>
        <v>0</v>
      </c>
      <c r="AF55" s="25"/>
      <c r="AG55" s="64"/>
      <c r="AH55" s="54">
        <f>AG55*'Emission factors'!$C$28</f>
        <v>0</v>
      </c>
    </row>
    <row r="56" spans="1:34" ht="16.8" thickTop="1" thickBot="1" x14ac:dyDescent="0.35">
      <c r="A56" s="29"/>
      <c r="B56" s="313"/>
      <c r="C56" s="44" t="s">
        <v>112</v>
      </c>
      <c r="D56" s="105"/>
      <c r="E56" s="30"/>
      <c r="F56" s="73"/>
      <c r="G56" s="54">
        <f>F56*'Emission factors'!$C$30</f>
        <v>0</v>
      </c>
      <c r="H56" s="31"/>
      <c r="I56" s="83"/>
      <c r="J56" s="54">
        <f>I56*'Emission factors'!$C$30</f>
        <v>0</v>
      </c>
      <c r="K56" s="31"/>
      <c r="L56" s="73"/>
      <c r="M56" s="54">
        <f>L56*'Emission factors'!$C$30</f>
        <v>0</v>
      </c>
      <c r="N56" s="25"/>
      <c r="O56" s="64"/>
      <c r="P56" s="54">
        <f>O56*'Emission factors'!$C$30</f>
        <v>0</v>
      </c>
      <c r="Q56" s="25"/>
      <c r="R56" s="72"/>
      <c r="S56" s="54">
        <f>R56*'Emission factors'!$C$30</f>
        <v>0</v>
      </c>
      <c r="T56" s="25"/>
      <c r="U56" s="64"/>
      <c r="V56" s="54">
        <f>U56*'Emission factors'!$C$30</f>
        <v>0</v>
      </c>
      <c r="W56" s="25"/>
      <c r="X56" s="64"/>
      <c r="Y56" s="54">
        <f>X56*'Emission factors'!$C$30</f>
        <v>0</v>
      </c>
      <c r="Z56" s="25"/>
      <c r="AA56" s="64"/>
      <c r="AB56" s="54">
        <f>AA56*'Emission factors'!$C$30</f>
        <v>0</v>
      </c>
      <c r="AC56" s="25"/>
      <c r="AD56" s="73"/>
      <c r="AE56" s="54">
        <f>AD56*'Emission factors'!$C$30</f>
        <v>0</v>
      </c>
      <c r="AF56" s="25"/>
      <c r="AG56" s="72"/>
      <c r="AH56" s="54">
        <f>AG56*'Emission factors'!$C$30</f>
        <v>0</v>
      </c>
    </row>
    <row r="57" spans="1:34" ht="16.8" thickTop="1" thickBot="1" x14ac:dyDescent="0.35">
      <c r="A57" s="29"/>
      <c r="B57" s="313"/>
      <c r="C57" s="44" t="s">
        <v>113</v>
      </c>
      <c r="D57" s="105"/>
      <c r="E57" s="30"/>
      <c r="F57" s="73"/>
      <c r="G57" s="54">
        <f>F57*'Emission factors'!$C$31</f>
        <v>0</v>
      </c>
      <c r="H57" s="31"/>
      <c r="I57" s="83"/>
      <c r="J57" s="54">
        <f>I57*'Emission factors'!$C$31</f>
        <v>0</v>
      </c>
      <c r="K57" s="31"/>
      <c r="L57" s="64"/>
      <c r="M57" s="54">
        <f>L57*'Emission factors'!$C$31</f>
        <v>0</v>
      </c>
      <c r="N57" s="25"/>
      <c r="O57" s="64"/>
      <c r="P57" s="54">
        <f>O57*'Emission factors'!$C$31</f>
        <v>0</v>
      </c>
      <c r="Q57" s="25"/>
      <c r="R57" s="64"/>
      <c r="S57" s="54">
        <f>R57*'Emission factors'!$C$31</f>
        <v>0</v>
      </c>
      <c r="T57" s="25"/>
      <c r="U57" s="83"/>
      <c r="V57" s="54">
        <f>U57*'Emission factors'!$C$31</f>
        <v>0</v>
      </c>
      <c r="W57" s="25"/>
      <c r="X57" s="72"/>
      <c r="Y57" s="54">
        <f>X57*'Emission factors'!$C$31</f>
        <v>0</v>
      </c>
      <c r="Z57" s="25"/>
      <c r="AA57" s="64"/>
      <c r="AB57" s="54">
        <f>AA57*'Emission factors'!$C$31</f>
        <v>0</v>
      </c>
      <c r="AC57" s="25"/>
      <c r="AD57" s="64"/>
      <c r="AE57" s="54">
        <f>AD57*'Emission factors'!$C$31</f>
        <v>0</v>
      </c>
      <c r="AF57" s="25"/>
      <c r="AG57" s="73"/>
      <c r="AH57" s="54">
        <f>AG57*'Emission factors'!$C$31</f>
        <v>0</v>
      </c>
    </row>
    <row r="58" spans="1:34" ht="16.8" thickTop="1" thickBot="1" x14ac:dyDescent="0.35">
      <c r="A58" s="29"/>
      <c r="B58" s="313"/>
      <c r="C58" s="44" t="s">
        <v>114</v>
      </c>
      <c r="D58" s="105"/>
      <c r="E58" s="30"/>
      <c r="F58" s="73"/>
      <c r="G58" s="54">
        <f>F58*'Emission factors'!$C$32</f>
        <v>0</v>
      </c>
      <c r="H58" s="31"/>
      <c r="I58" s="83"/>
      <c r="J58" s="54">
        <f>I58*'Emission factors'!$C$32</f>
        <v>0</v>
      </c>
      <c r="K58" s="31"/>
      <c r="L58" s="64"/>
      <c r="M58" s="54">
        <f>L58*'Emission factors'!$C$32</f>
        <v>0</v>
      </c>
      <c r="N58" s="25"/>
      <c r="O58" s="64"/>
      <c r="P58" s="54">
        <f>O58*'Emission factors'!$C$32</f>
        <v>0</v>
      </c>
      <c r="Q58" s="25"/>
      <c r="R58" s="72"/>
      <c r="S58" s="54">
        <f>R58*'Emission factors'!$C$32</f>
        <v>0</v>
      </c>
      <c r="T58" s="25"/>
      <c r="U58" s="72"/>
      <c r="V58" s="54">
        <f>U58*'Emission factors'!$C$32</f>
        <v>0</v>
      </c>
      <c r="W58" s="25"/>
      <c r="X58" s="64"/>
      <c r="Y58" s="54">
        <f>X58*'Emission factors'!$C$32</f>
        <v>0</v>
      </c>
      <c r="Z58" s="25"/>
      <c r="AA58" s="72"/>
      <c r="AB58" s="54">
        <f>AA58*'Emission factors'!$C$32</f>
        <v>0</v>
      </c>
      <c r="AC58" s="25"/>
      <c r="AD58" s="72"/>
      <c r="AE58" s="54">
        <f>AD58*'Emission factors'!$C$32</f>
        <v>0</v>
      </c>
      <c r="AF58" s="25"/>
      <c r="AG58" s="73"/>
      <c r="AH58" s="54">
        <f>AG58*'Emission factors'!$C$32</f>
        <v>0</v>
      </c>
    </row>
    <row r="59" spans="1:34" ht="16.8" thickTop="1" thickBot="1" x14ac:dyDescent="0.35">
      <c r="A59" s="29"/>
      <c r="B59" s="313"/>
      <c r="C59" s="44" t="s">
        <v>115</v>
      </c>
      <c r="D59" s="105"/>
      <c r="E59" s="30"/>
      <c r="F59" s="73"/>
      <c r="G59" s="54">
        <f>F59*'Emission factors'!$C$33</f>
        <v>0</v>
      </c>
      <c r="H59" s="31"/>
      <c r="I59" s="72"/>
      <c r="J59" s="54">
        <f>I59*'Emission factors'!$C$33</f>
        <v>0</v>
      </c>
      <c r="K59" s="31"/>
      <c r="L59" s="72"/>
      <c r="M59" s="54">
        <f>L59*'Emission factors'!$C$33</f>
        <v>0</v>
      </c>
      <c r="N59" s="25"/>
      <c r="O59" s="64"/>
      <c r="P59" s="54">
        <f>O59*'Emission factors'!$C$33</f>
        <v>0</v>
      </c>
      <c r="Q59" s="25"/>
      <c r="R59" s="64"/>
      <c r="S59" s="54">
        <f>R59*'Emission factors'!$C$33</f>
        <v>0</v>
      </c>
      <c r="T59" s="25"/>
      <c r="U59" s="64"/>
      <c r="V59" s="54">
        <f>U59*'Emission factors'!$C$33</f>
        <v>0</v>
      </c>
      <c r="W59" s="25"/>
      <c r="X59" s="64"/>
      <c r="Y59" s="61">
        <f>X59*'Emission factors'!$C$33</f>
        <v>0</v>
      </c>
      <c r="Z59" s="25"/>
      <c r="AA59" s="64"/>
      <c r="AB59" s="54">
        <f>AA59*'Emission factors'!$C$33</f>
        <v>0</v>
      </c>
      <c r="AC59" s="25"/>
      <c r="AD59" s="64"/>
      <c r="AE59" s="54">
        <f>AD59*'Emission factors'!$C$33</f>
        <v>0</v>
      </c>
      <c r="AF59" s="25"/>
      <c r="AG59" s="73"/>
      <c r="AH59" s="54">
        <f>AG59*'Emission factors'!$C$33</f>
        <v>0</v>
      </c>
    </row>
    <row r="60" spans="1:34" ht="16.2" thickTop="1" x14ac:dyDescent="0.3">
      <c r="A60" s="29"/>
      <c r="B60" s="314"/>
      <c r="C60" s="41" t="s">
        <v>116</v>
      </c>
      <c r="D60" s="105"/>
      <c r="E60" s="30"/>
      <c r="F60" s="96"/>
      <c r="G60" s="54">
        <f>F60*'Emission factors'!$C$34</f>
        <v>0</v>
      </c>
      <c r="H60" s="31"/>
      <c r="I60" s="96"/>
      <c r="J60" s="54">
        <f>I60*'Emission factors'!$C$34</f>
        <v>0</v>
      </c>
      <c r="K60" s="31"/>
      <c r="L60" s="96"/>
      <c r="M60" s="54">
        <f>L60*'Emission factors'!$C$34</f>
        <v>0</v>
      </c>
      <c r="N60" s="25"/>
      <c r="O60" s="116"/>
      <c r="P60" s="54">
        <f>O60*'Emission factors'!$C$34</f>
        <v>0</v>
      </c>
      <c r="Q60" s="25"/>
      <c r="R60" s="96"/>
      <c r="S60" s="54">
        <f>R60*'Emission factors'!$C$34</f>
        <v>0</v>
      </c>
      <c r="T60" s="25"/>
      <c r="U60" s="116"/>
      <c r="V60" s="54">
        <f>U60*'Emission factors'!$C$34</f>
        <v>0</v>
      </c>
      <c r="W60" s="25"/>
      <c r="X60" s="96"/>
      <c r="Y60" s="61">
        <f>X60*'Emission factors'!$C$34</f>
        <v>0</v>
      </c>
      <c r="Z60" s="25"/>
      <c r="AA60" s="96"/>
      <c r="AB60" s="54">
        <f>AA60*'Emission factors'!$C$34</f>
        <v>0</v>
      </c>
      <c r="AC60" s="25"/>
      <c r="AD60" s="96"/>
      <c r="AE60" s="54">
        <f>AD60*'Emission factors'!$C$34</f>
        <v>0</v>
      </c>
      <c r="AF60" s="25"/>
      <c r="AG60" s="96"/>
      <c r="AH60" s="54">
        <f>AG60*'Emission factors'!$C$34</f>
        <v>0</v>
      </c>
    </row>
    <row r="61" spans="1:34" ht="16.2" thickBot="1" x14ac:dyDescent="0.35">
      <c r="A61" s="29"/>
      <c r="B61" s="315" t="s">
        <v>117</v>
      </c>
      <c r="C61" s="49" t="s">
        <v>118</v>
      </c>
      <c r="D61" s="183"/>
      <c r="E61" s="34"/>
      <c r="F61" s="83"/>
      <c r="G61" s="54">
        <f>F61*'Emission factors'!$C$44</f>
        <v>0</v>
      </c>
      <c r="H61" s="31"/>
      <c r="I61" s="83"/>
      <c r="J61" s="54">
        <f>I61*'Emission factors'!$C$44</f>
        <v>0</v>
      </c>
      <c r="K61" s="31"/>
      <c r="L61" s="94"/>
      <c r="M61" s="54">
        <f>L61*'Emission factors'!$C$44</f>
        <v>0</v>
      </c>
      <c r="N61" s="25"/>
      <c r="O61" s="128"/>
      <c r="P61" s="61">
        <f>O61*'Emission factors'!$C$44</f>
        <v>0</v>
      </c>
      <c r="Q61" s="25"/>
      <c r="R61" s="128">
        <v>1</v>
      </c>
      <c r="S61" s="61">
        <f>R61*'Emission factors'!$C$44</f>
        <v>0.39600000000000002</v>
      </c>
      <c r="T61" s="25"/>
      <c r="U61" s="128"/>
      <c r="V61" s="61">
        <f>U61*'Emission factors'!$C$44</f>
        <v>0</v>
      </c>
      <c r="W61" s="25"/>
      <c r="X61" s="128"/>
      <c r="Y61" s="61">
        <f>X61*'Emission factors'!$C$44</f>
        <v>0</v>
      </c>
      <c r="Z61" s="25"/>
      <c r="AA61" s="128"/>
      <c r="AB61" s="61">
        <f>AA61*'Emission factors'!$C$44</f>
        <v>0</v>
      </c>
      <c r="AC61" s="25"/>
      <c r="AD61" s="94"/>
      <c r="AE61" s="61">
        <f>AD61*'Emission factors'!$C$44</f>
        <v>0</v>
      </c>
      <c r="AF61" s="25"/>
      <c r="AG61" s="94"/>
      <c r="AH61" s="61">
        <f>AG61*'Emission factors'!$C$44</f>
        <v>0</v>
      </c>
    </row>
    <row r="62" spans="1:34" ht="16.2" thickTop="1" x14ac:dyDescent="0.3">
      <c r="A62" s="29"/>
      <c r="B62" s="325"/>
      <c r="C62" s="50" t="s">
        <v>119</v>
      </c>
      <c r="D62" s="105"/>
      <c r="E62" s="30"/>
      <c r="F62" s="96"/>
      <c r="G62" s="54">
        <f>F62*'Emission factors'!$C$45</f>
        <v>0</v>
      </c>
      <c r="H62" s="31"/>
      <c r="I62" s="72"/>
      <c r="J62" s="54">
        <f>I62*'Emission factors'!$C$45</f>
        <v>0</v>
      </c>
      <c r="K62" s="31"/>
      <c r="L62" s="116"/>
      <c r="M62" s="54">
        <f>L62*'Emission factors'!$C$45</f>
        <v>0</v>
      </c>
      <c r="N62" s="25"/>
      <c r="O62" s="96"/>
      <c r="P62" s="61">
        <f>O62*'Emission factors'!$C$45</f>
        <v>0</v>
      </c>
      <c r="Q62" s="25"/>
      <c r="R62" s="96">
        <v>1</v>
      </c>
      <c r="S62" s="61">
        <f>R62*'Emission factors'!$C$45</f>
        <v>0.109</v>
      </c>
      <c r="T62" s="25"/>
      <c r="U62" s="96"/>
      <c r="V62" s="61">
        <f>U62*'Emission factors'!$C$45</f>
        <v>0</v>
      </c>
      <c r="W62" s="25"/>
      <c r="X62" s="96"/>
      <c r="Y62" s="61">
        <f>X62*'Emission factors'!$C$45</f>
        <v>0</v>
      </c>
      <c r="Z62" s="25"/>
      <c r="AA62" s="96"/>
      <c r="AB62" s="61">
        <f>AA62*'Emission factors'!$C$45</f>
        <v>0</v>
      </c>
      <c r="AC62" s="25"/>
      <c r="AD62" s="56"/>
      <c r="AE62" s="61">
        <f>AD62*'Emission factors'!$C$45</f>
        <v>0</v>
      </c>
      <c r="AF62" s="25"/>
      <c r="AG62" s="56"/>
      <c r="AH62" s="61">
        <f>AG62*'Emission factors'!$C$45</f>
        <v>0</v>
      </c>
    </row>
    <row r="63" spans="1:34" ht="16.2" thickBot="1" x14ac:dyDescent="0.35">
      <c r="A63" s="29"/>
      <c r="B63" s="51" t="s">
        <v>120</v>
      </c>
      <c r="C63" s="52" t="s">
        <v>121</v>
      </c>
      <c r="D63" s="105"/>
      <c r="E63" s="30"/>
      <c r="F63" s="74"/>
      <c r="G63" s="69">
        <f>F63*'Emission factors'!$C$39</f>
        <v>0</v>
      </c>
      <c r="H63" s="31"/>
      <c r="I63" s="97"/>
      <c r="J63" s="55">
        <f>I63*'Emission factors'!$C$39</f>
        <v>0</v>
      </c>
      <c r="K63" s="31"/>
      <c r="L63" s="117"/>
      <c r="M63" s="69">
        <f>L63*'Emission factors'!$C$39</f>
        <v>0</v>
      </c>
      <c r="N63" s="25"/>
      <c r="O63" s="97"/>
      <c r="P63" s="55">
        <f>O63*'Emission factors'!$C$39</f>
        <v>0</v>
      </c>
      <c r="Q63" s="25"/>
      <c r="R63" s="137">
        <v>1</v>
      </c>
      <c r="S63" s="69">
        <f>R63*'Emission factors'!$C$39</f>
        <v>1.7749999999999999</v>
      </c>
      <c r="T63" s="25"/>
      <c r="U63" s="137"/>
      <c r="V63" s="69">
        <f>U63*'Emission factors'!$C$39</f>
        <v>0</v>
      </c>
      <c r="W63" s="25"/>
      <c r="X63" s="137"/>
      <c r="Y63" s="69">
        <f>X63*'Emission factors'!$C$39</f>
        <v>0</v>
      </c>
      <c r="Z63" s="25"/>
      <c r="AA63" s="137"/>
      <c r="AB63" s="69">
        <f>AA63*'Emission factors'!$C$39</f>
        <v>0</v>
      </c>
      <c r="AC63" s="25"/>
      <c r="AD63" s="137"/>
      <c r="AE63" s="69">
        <f>AD63*'Emission factors'!$C$39</f>
        <v>0</v>
      </c>
      <c r="AF63" s="25"/>
      <c r="AG63" s="137"/>
      <c r="AH63" s="69">
        <f>AG63*'Emission factors'!$C$39</f>
        <v>0</v>
      </c>
    </row>
    <row r="64" spans="1:34" ht="16.2" thickTop="1" x14ac:dyDescent="0.3">
      <c r="B64" s="35"/>
      <c r="I64" s="36"/>
      <c r="J64" s="36"/>
      <c r="AG64" s="36"/>
    </row>
    <row r="65" spans="2:36" x14ac:dyDescent="0.3">
      <c r="B65" s="26" t="s">
        <v>122</v>
      </c>
      <c r="G65" s="37">
        <f>SUM(G36:G63)+G33+G31+G29+G24+G22+G21+G20</f>
        <v>0</v>
      </c>
      <c r="H65" s="37"/>
      <c r="I65" s="37"/>
      <c r="J65" s="37">
        <f t="shared" ref="J65:AH65" si="0">SUM(J36:J63)+J33+J31+J29+J24+J22+J21+J20</f>
        <v>0</v>
      </c>
      <c r="K65" s="37"/>
      <c r="L65" s="37"/>
      <c r="M65" s="37">
        <f t="shared" si="0"/>
        <v>9.6031875000000003E-2</v>
      </c>
      <c r="N65" s="37"/>
      <c r="O65" s="37"/>
      <c r="P65" s="37">
        <f t="shared" si="0"/>
        <v>0</v>
      </c>
      <c r="Q65" s="37"/>
      <c r="R65" s="37"/>
      <c r="S65" s="37">
        <f t="shared" si="0"/>
        <v>2.2799999999999998</v>
      </c>
      <c r="T65" s="37"/>
      <c r="U65" s="37"/>
      <c r="V65" s="37">
        <f t="shared" si="0"/>
        <v>0</v>
      </c>
      <c r="W65" s="37"/>
      <c r="X65" s="37"/>
      <c r="Y65" s="37">
        <f t="shared" si="0"/>
        <v>0</v>
      </c>
      <c r="Z65" s="37"/>
      <c r="AA65" s="37"/>
      <c r="AB65" s="37">
        <f t="shared" si="0"/>
        <v>0</v>
      </c>
      <c r="AC65" s="37"/>
      <c r="AD65" s="37"/>
      <c r="AE65" s="37">
        <f t="shared" si="0"/>
        <v>0</v>
      </c>
      <c r="AF65" s="37"/>
      <c r="AG65" s="37"/>
      <c r="AH65" s="37">
        <f t="shared" si="0"/>
        <v>0</v>
      </c>
      <c r="AJ65" s="24">
        <f>SUM(F65:AH65)</f>
        <v>2.3760318749999998</v>
      </c>
    </row>
  </sheetData>
  <mergeCells count="28">
    <mergeCell ref="B61:B62"/>
    <mergeCell ref="X17:Y17"/>
    <mergeCell ref="AA17:AB17"/>
    <mergeCell ref="AD17:AE17"/>
    <mergeCell ref="AG17:AH17"/>
    <mergeCell ref="B19:B20"/>
    <mergeCell ref="B21:B22"/>
    <mergeCell ref="F17:G17"/>
    <mergeCell ref="I17:J17"/>
    <mergeCell ref="L17:M17"/>
    <mergeCell ref="O17:P17"/>
    <mergeCell ref="R17:S17"/>
    <mergeCell ref="U17:V17"/>
    <mergeCell ref="B23:B24"/>
    <mergeCell ref="B25:B27"/>
    <mergeCell ref="B28:B33"/>
    <mergeCell ref="B36:B42"/>
    <mergeCell ref="B43:B60"/>
    <mergeCell ref="F3:J3"/>
    <mergeCell ref="B6:C6"/>
    <mergeCell ref="F6:I6"/>
    <mergeCell ref="G7:I7"/>
    <mergeCell ref="F8:I8"/>
    <mergeCell ref="F9:I9"/>
    <mergeCell ref="B10:C10"/>
    <mergeCell ref="B8:C8"/>
    <mergeCell ref="B9:C9"/>
    <mergeCell ref="B11:C11"/>
  </mergeCells>
  <phoneticPr fontId="7" type="noConversion"/>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E00917F7-04CC-4097-B4BC-2A6689388143}">
          <x14:formula1>
            <xm:f>Lists!$B$4:$B$8</xm:f>
          </x14:formula1>
          <xm:sqref>F28 F30 F32 I28 L28 O28 R28 U28 X28 AA28 AD28 AG28 I30 L30 O30 R30 U30 X30 AA30 AD30 AG30 I32 L32 O32 R32 U32 X32 AA32 AD32 AG32</xm:sqref>
        </x14:dataValidation>
        <x14:dataValidation type="list" allowBlank="1" showInputMessage="1" showErrorMessage="1" xr:uid="{79368D32-63B5-4EC6-AC30-8B344D917F04}">
          <x14:formula1>
            <xm:f>'Emission factors'!$B$68:$B$71</xm:f>
          </x14:formula1>
          <xm:sqref>F23 I23 L23 O23 R23 U23 X23 AA23 AD23 AG23</xm:sqref>
        </x14:dataValidation>
        <x14:dataValidation type="list" allowBlank="1" showInputMessage="1" showErrorMessage="1" xr:uid="{69930648-CFC6-48A9-A6C1-9C4498726403}">
          <x14:formula1>
            <xm:f>'Emission factors'!$B$49:$B$52</xm:f>
          </x14:formula1>
          <xm:sqref>F19 I19 L19 O19 R19 U19 X19 AA19 AD19 AG19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9E16A-4112-430E-8B09-225CF9A4237B}">
  <sheetPr>
    <tabColor rgb="FF92D050"/>
  </sheetPr>
  <dimension ref="A3:AJ65"/>
  <sheetViews>
    <sheetView topLeftCell="A5" zoomScale="70" zoomScaleNormal="70" workbookViewId="0">
      <pane xSplit="4" topLeftCell="E1" activePane="topRight" state="frozen"/>
      <selection pane="topRight" activeCell="G13" sqref="G13"/>
    </sheetView>
  </sheetViews>
  <sheetFormatPr defaultColWidth="8.88671875" defaultRowHeight="15.6" x14ac:dyDescent="0.3"/>
  <cols>
    <col min="1" max="1" width="4.88671875" style="24" customWidth="1"/>
    <col min="2" max="2" width="61" style="26" customWidth="1"/>
    <col min="3" max="3" width="50.6640625" style="25" customWidth="1"/>
    <col min="4" max="4" width="2.44140625" style="25" customWidth="1"/>
    <col min="5" max="5" width="0.33203125" style="24" customWidth="1"/>
    <col min="6" max="6" width="33.6640625" style="25" customWidth="1"/>
    <col min="7" max="7" width="39.109375" style="25" customWidth="1"/>
    <col min="8" max="8" width="4.88671875" style="25" customWidth="1"/>
    <col min="9" max="9" width="32.33203125" style="24" customWidth="1"/>
    <col min="10" max="10" width="40" style="24" customWidth="1"/>
    <col min="11" max="11" width="7.44140625" style="24" customWidth="1"/>
    <col min="12" max="12" width="30.5546875" style="24" customWidth="1"/>
    <col min="13" max="13" width="35.33203125" style="24" customWidth="1"/>
    <col min="14" max="14" width="6.5546875" style="24" customWidth="1"/>
    <col min="15" max="15" width="30.44140625" style="24" customWidth="1"/>
    <col min="16" max="16" width="36.33203125" style="24" customWidth="1"/>
    <col min="17" max="17" width="5.44140625" style="24" customWidth="1"/>
    <col min="18" max="18" width="33.6640625" style="24" customWidth="1"/>
    <col min="19" max="19" width="39.44140625" style="24" customWidth="1"/>
    <col min="20" max="20" width="5.33203125" style="24" customWidth="1"/>
    <col min="21" max="21" width="31.88671875" style="24" customWidth="1"/>
    <col min="22" max="22" width="36.33203125" style="24" customWidth="1"/>
    <col min="23" max="23" width="5.5546875" style="24" customWidth="1"/>
    <col min="24" max="24" width="36.33203125" style="24" customWidth="1"/>
    <col min="25" max="25" width="38.33203125" style="24" customWidth="1"/>
    <col min="26" max="26" width="6.109375" style="24" customWidth="1"/>
    <col min="27" max="27" width="31.6640625" style="24" customWidth="1"/>
    <col min="28" max="28" width="35.5546875" style="24" bestFit="1" customWidth="1"/>
    <col min="29" max="29" width="5.6640625" style="24" customWidth="1"/>
    <col min="30" max="30" width="26.6640625" style="24" bestFit="1" customWidth="1"/>
    <col min="31" max="31" width="38" style="24" customWidth="1"/>
    <col min="32" max="32" width="4.33203125" style="24" customWidth="1"/>
    <col min="33" max="33" width="30.5546875" style="24" customWidth="1"/>
    <col min="34" max="34" width="38.6640625" style="24" customWidth="1"/>
    <col min="35" max="16384" width="8.88671875" style="24"/>
  </cols>
  <sheetData>
    <row r="3" spans="1:10" ht="21" x14ac:dyDescent="0.3">
      <c r="F3" s="316"/>
      <c r="G3" s="316"/>
      <c r="H3" s="316"/>
      <c r="I3" s="316"/>
      <c r="J3" s="316"/>
    </row>
    <row r="4" spans="1:10" ht="14.4" customHeight="1" x14ac:dyDescent="0.3">
      <c r="F4" s="173"/>
      <c r="G4" s="173"/>
      <c r="H4" s="173"/>
      <c r="I4" s="173"/>
      <c r="J4" s="173"/>
    </row>
    <row r="5" spans="1:10" ht="15" customHeight="1" x14ac:dyDescent="0.3"/>
    <row r="6" spans="1:10" ht="46.2" customHeight="1" x14ac:dyDescent="0.3">
      <c r="B6" s="317" t="s">
        <v>123</v>
      </c>
      <c r="C6" s="318"/>
      <c r="D6" s="175"/>
      <c r="F6" s="319"/>
      <c r="G6" s="319"/>
      <c r="H6" s="319"/>
      <c r="I6" s="319"/>
    </row>
    <row r="7" spans="1:10" ht="4.95" customHeight="1" x14ac:dyDescent="0.3">
      <c r="B7" s="172"/>
      <c r="C7" s="223"/>
      <c r="D7" s="175"/>
      <c r="F7" s="175"/>
      <c r="G7" s="319"/>
      <c r="H7" s="319"/>
      <c r="I7" s="319"/>
    </row>
    <row r="8" spans="1:10" ht="18" x14ac:dyDescent="0.3">
      <c r="A8" s="171"/>
      <c r="B8" s="323" t="s">
        <v>39</v>
      </c>
      <c r="C8" s="324"/>
      <c r="D8" s="177"/>
      <c r="F8" s="320"/>
      <c r="G8" s="320"/>
      <c r="H8" s="320"/>
      <c r="I8" s="320"/>
    </row>
    <row r="9" spans="1:10" ht="37.950000000000003" customHeight="1" x14ac:dyDescent="0.3">
      <c r="A9" s="171"/>
      <c r="B9" s="321" t="s">
        <v>40</v>
      </c>
      <c r="C9" s="322"/>
      <c r="D9" s="177"/>
      <c r="F9" s="320"/>
      <c r="G9" s="320"/>
      <c r="H9" s="320"/>
      <c r="I9" s="320"/>
    </row>
    <row r="10" spans="1:10" s="184" customFormat="1" ht="39.6" customHeight="1" x14ac:dyDescent="0.3">
      <c r="A10" s="219"/>
      <c r="B10" s="321" t="s">
        <v>41</v>
      </c>
      <c r="C10" s="322"/>
      <c r="D10" s="185"/>
      <c r="F10" s="186"/>
      <c r="G10" s="186"/>
      <c r="H10" s="186"/>
      <c r="I10" s="186"/>
    </row>
    <row r="11" spans="1:10" ht="18" x14ac:dyDescent="0.3">
      <c r="A11" s="171"/>
      <c r="B11" s="323" t="s">
        <v>42</v>
      </c>
      <c r="C11" s="324"/>
      <c r="D11" s="177"/>
      <c r="F11" s="176"/>
      <c r="G11" s="177"/>
    </row>
    <row r="12" spans="1:10" ht="7.2" customHeight="1" thickBot="1" x14ac:dyDescent="0.35">
      <c r="A12" s="171"/>
      <c r="B12" s="181"/>
      <c r="C12" s="217"/>
      <c r="D12" s="177"/>
      <c r="F12" s="176"/>
      <c r="G12" s="177"/>
    </row>
    <row r="13" spans="1:10" ht="18.600000000000001" thickBot="1" x14ac:dyDescent="0.35">
      <c r="A13" s="171"/>
      <c r="B13" s="220" t="s">
        <v>43</v>
      </c>
      <c r="C13" s="221"/>
      <c r="D13" s="180"/>
      <c r="F13" s="178"/>
      <c r="G13" s="177"/>
    </row>
    <row r="14" spans="1:10" ht="19.2" thickTop="1" thickBot="1" x14ac:dyDescent="0.35">
      <c r="A14" s="171"/>
      <c r="B14" s="181" t="s">
        <v>44</v>
      </c>
      <c r="C14" s="179">
        <v>11.25</v>
      </c>
      <c r="D14" s="180"/>
      <c r="E14" s="27"/>
      <c r="F14" s="174"/>
      <c r="G14" s="177"/>
    </row>
    <row r="15" spans="1:10" ht="18.600000000000001" thickTop="1" x14ac:dyDescent="0.3">
      <c r="A15" s="171"/>
      <c r="B15" s="182" t="s">
        <v>45</v>
      </c>
      <c r="C15" s="218">
        <v>22.5</v>
      </c>
      <c r="D15" s="180"/>
      <c r="E15" s="27"/>
      <c r="F15" s="174"/>
      <c r="G15" s="177"/>
      <c r="I15" s="25"/>
    </row>
    <row r="16" spans="1:10" ht="16.2" thickBot="1" x14ac:dyDescent="0.35">
      <c r="B16" s="222"/>
    </row>
    <row r="17" spans="1:35" ht="18" thickTop="1" x14ac:dyDescent="0.35">
      <c r="F17" s="332" t="s">
        <v>46</v>
      </c>
      <c r="G17" s="333"/>
      <c r="H17" s="22"/>
      <c r="I17" s="334" t="s">
        <v>47</v>
      </c>
      <c r="J17" s="335"/>
      <c r="K17" s="39"/>
      <c r="L17" s="336" t="s">
        <v>48</v>
      </c>
      <c r="M17" s="337"/>
      <c r="N17" s="38"/>
      <c r="O17" s="326" t="s">
        <v>49</v>
      </c>
      <c r="P17" s="327"/>
      <c r="Q17" s="38"/>
      <c r="R17" s="326" t="s">
        <v>50</v>
      </c>
      <c r="S17" s="327"/>
      <c r="T17" s="38"/>
      <c r="U17" s="326" t="s">
        <v>51</v>
      </c>
      <c r="V17" s="327"/>
      <c r="W17" s="38"/>
      <c r="X17" s="326" t="s">
        <v>52</v>
      </c>
      <c r="Y17" s="327"/>
      <c r="Z17" s="38"/>
      <c r="AA17" s="326" t="s">
        <v>53</v>
      </c>
      <c r="AB17" s="327"/>
      <c r="AC17" s="38"/>
      <c r="AD17" s="326" t="s">
        <v>54</v>
      </c>
      <c r="AE17" s="327"/>
      <c r="AF17" s="38"/>
      <c r="AG17" s="326" t="s">
        <v>55</v>
      </c>
      <c r="AH17" s="327"/>
    </row>
    <row r="18" spans="1:35" ht="21.6" customHeight="1" thickBot="1" x14ac:dyDescent="0.35">
      <c r="B18" s="28"/>
      <c r="E18" s="29"/>
      <c r="F18" s="75" t="s">
        <v>56</v>
      </c>
      <c r="G18" s="89" t="s">
        <v>57</v>
      </c>
      <c r="H18" s="23"/>
      <c r="I18" s="86" t="s">
        <v>56</v>
      </c>
      <c r="J18" s="87" t="s">
        <v>57</v>
      </c>
      <c r="K18" s="23"/>
      <c r="L18" s="102" t="s">
        <v>56</v>
      </c>
      <c r="M18" s="118" t="s">
        <v>57</v>
      </c>
      <c r="N18" s="22"/>
      <c r="O18" s="119" t="s">
        <v>56</v>
      </c>
      <c r="P18" s="121" t="s">
        <v>57</v>
      </c>
      <c r="Q18" s="22"/>
      <c r="R18" s="119" t="s">
        <v>56</v>
      </c>
      <c r="S18" s="129" t="s">
        <v>57</v>
      </c>
      <c r="T18" s="22"/>
      <c r="U18" s="119" t="s">
        <v>56</v>
      </c>
      <c r="V18" s="121" t="s">
        <v>57</v>
      </c>
      <c r="W18" s="22"/>
      <c r="X18" s="119" t="s">
        <v>56</v>
      </c>
      <c r="Y18" s="121" t="s">
        <v>57</v>
      </c>
      <c r="Z18" s="22"/>
      <c r="AA18" s="119" t="s">
        <v>56</v>
      </c>
      <c r="AB18" s="121" t="s">
        <v>57</v>
      </c>
      <c r="AC18" s="22"/>
      <c r="AD18" s="119" t="s">
        <v>56</v>
      </c>
      <c r="AE18" s="129" t="s">
        <v>57</v>
      </c>
      <c r="AF18" s="23"/>
      <c r="AG18" s="160" t="s">
        <v>56</v>
      </c>
      <c r="AH18" s="121" t="s">
        <v>57</v>
      </c>
      <c r="AI18" s="40"/>
    </row>
    <row r="19" spans="1:35" ht="16.8" thickTop="1" thickBot="1" x14ac:dyDescent="0.35">
      <c r="B19" s="328" t="s">
        <v>58</v>
      </c>
      <c r="C19" s="42" t="s">
        <v>59</v>
      </c>
      <c r="D19" s="105"/>
      <c r="E19" s="30"/>
      <c r="F19" s="78" t="s">
        <v>60</v>
      </c>
      <c r="G19" s="88"/>
      <c r="H19" s="31"/>
      <c r="I19" s="78" t="s">
        <v>60</v>
      </c>
      <c r="J19" s="88"/>
      <c r="K19" s="31"/>
      <c r="L19" s="78" t="s">
        <v>60</v>
      </c>
      <c r="M19" s="61"/>
      <c r="N19" s="25"/>
      <c r="O19" s="120" t="s">
        <v>60</v>
      </c>
      <c r="P19" s="88"/>
      <c r="Q19" s="25"/>
      <c r="R19" s="58" t="s">
        <v>60</v>
      </c>
      <c r="S19" s="88"/>
      <c r="T19" s="25"/>
      <c r="U19" s="76" t="s">
        <v>60</v>
      </c>
      <c r="V19" s="138"/>
      <c r="W19" s="25"/>
      <c r="X19" s="78" t="s">
        <v>60</v>
      </c>
      <c r="Y19" s="88"/>
      <c r="Z19" s="25"/>
      <c r="AA19" s="120" t="s">
        <v>60</v>
      </c>
      <c r="AB19" s="88"/>
      <c r="AC19" s="25"/>
      <c r="AD19" s="78" t="s">
        <v>60</v>
      </c>
      <c r="AE19" s="88"/>
      <c r="AF19" s="25"/>
      <c r="AG19" s="76" t="s">
        <v>60</v>
      </c>
      <c r="AH19" s="138"/>
    </row>
    <row r="20" spans="1:35" ht="69.599999999999994" customHeight="1" thickTop="1" x14ac:dyDescent="0.3">
      <c r="B20" s="329"/>
      <c r="C20" s="41" t="s">
        <v>61</v>
      </c>
      <c r="D20" s="105"/>
      <c r="E20" s="30"/>
      <c r="F20" s="56"/>
      <c r="G20" s="57" cm="1">
        <f t="array" ref="G20">_xlfn.IFS(F19='Emission factors'!$B$52,('Emission factors'!$C$52*'Carbon calculator_ Revised'!F20),'Carbon calculator_ Revised'!F19='Emission factors'!$B$51,('Emission factors'!$C$51*'Carbon calculator_ Revised'!F20),F19='Emission factors'!$B$49,('Emission factors'!$C$49*'Carbon calculator_ Revised'!F20),'Carbon calculator_ Revised'!F19='Emission factors'!$B$50,('Emission factors'!$C$50*'Carbon calculator_ Revised'!F20))</f>
        <v>0</v>
      </c>
      <c r="H20" s="32"/>
      <c r="I20" s="73"/>
      <c r="J20" s="57" cm="1">
        <f t="array" ref="J20">_xlfn.IFS(I19='Emission factors'!$B$52,('Emission factors'!$C$52*'Carbon calculator_ Revised'!I20),'Carbon calculator_ Revised'!I19='Emission factors'!$B$51,('Emission factors'!$C$51*'Carbon calculator_ Revised'!I20),I19='Emission factors'!$B$49,('Emission factors'!$C$49*'Carbon calculator_ Revised'!I20),'Carbon calculator_ Revised'!I19='Emission factors'!$B$50,('Emission factors'!$C$50*'Carbon calculator_ Revised'!I20))</f>
        <v>0</v>
      </c>
      <c r="K20" s="32"/>
      <c r="L20" s="169"/>
      <c r="M20" s="57" cm="1">
        <f t="array" ref="M20">_xlfn.IFS(L19='Emission factors'!$B$52,('Emission factors'!$C$52*'Carbon calculator_ Revised'!L20),'Carbon calculator_ Revised'!L19='Emission factors'!$B$51,('Emission factors'!$C$51*'Carbon calculator_ Revised'!L20),L19='Emission factors'!$B$49,('Emission factors'!$C$49*'Carbon calculator_ Revised'!L20),'Carbon calculator_ Revised'!L19='Emission factors'!$B$50,('Emission factors'!$C$50*'Carbon calculator_ Revised'!L20))</f>
        <v>0</v>
      </c>
      <c r="N20" s="37"/>
      <c r="O20" s="103"/>
      <c r="P20" s="57" cm="1">
        <f t="array" ref="P20">_xlfn.IFS(O19='Emission factors'!$B$52,('Emission factors'!$C$52*'Carbon calculator_ Revised'!O20),'Carbon calculator_ Revised'!O19='Emission factors'!$B$51,('Emission factors'!$C$51*'Carbon calculator_ Revised'!O20),O19='Emission factors'!$B$49,('Emission factors'!$C$49*'Carbon calculator_ Revised'!O20),'Carbon calculator_ Revised'!O19='Emission factors'!$B$50,('Emission factors'!$C$50*'Carbon calculator_ Revised'!O20))</f>
        <v>0</v>
      </c>
      <c r="Q20" s="37"/>
      <c r="R20" s="103"/>
      <c r="S20" s="57" cm="1">
        <f t="array" ref="S20">_xlfn.IFS(R19='Emission factors'!$B$52,('Emission factors'!$C$52*'Carbon calculator_ Revised'!R20),'Carbon calculator_ Revised'!R19='Emission factors'!$B$51,('Emission factors'!$C$51*'Carbon calculator_ Revised'!R20),R19='Emission factors'!$B$49,('Emission factors'!$C$49*'Carbon calculator_ Revised'!R20),'Carbon calculator_ Revised'!R19='Emission factors'!$B$50,('Emission factors'!$C$50*'Carbon calculator_ Revised'!R20))</f>
        <v>0</v>
      </c>
      <c r="T20" s="37"/>
      <c r="U20" s="139"/>
      <c r="V20" s="53" cm="1">
        <f t="array" ref="V20">_xlfn.IFS(U19='Emission factors'!$B$52,('Emission factors'!$C$52*'Carbon calculator_ Revised'!U20),'Carbon calculator_ Revised'!U19='Emission factors'!$B$51,('Emission factors'!$C$51*'Carbon calculator_ Revised'!U20),U19='Emission factors'!$B$49,('Emission factors'!$C$49*'Carbon calculator_ Revised'!U20),'Carbon calculator_ Revised'!U19='Emission factors'!$B$50,('Emission factors'!$C$50*'Carbon calculator_ Revised'!U20))</f>
        <v>0</v>
      </c>
      <c r="W20" s="37"/>
      <c r="X20" s="103"/>
      <c r="Y20" s="57" cm="1">
        <f t="array" ref="Y20">_xlfn.IFS(X19='Emission factors'!$B$52,('Emission factors'!$C$52*'Carbon calculator_ Revised'!X20),'Carbon calculator_ Revised'!X19='Emission factors'!$B$51,('Emission factors'!$C$51*'Carbon calculator_ Revised'!X20),X19='Emission factors'!$B$49,('Emission factors'!$C$49*'Carbon calculator_ Revised'!X20),'Carbon calculator_ Revised'!X19='Emission factors'!$B$50,('Emission factors'!$C$50*'Carbon calculator_ Revised'!X20))</f>
        <v>0</v>
      </c>
      <c r="Z20" s="37"/>
      <c r="AA20" s="103"/>
      <c r="AB20" s="57" cm="1">
        <f t="array" ref="AB20">_xlfn.IFS(AA19='Emission factors'!$B$52,('Emission factors'!$C$52*'Carbon calculator_ Revised'!AA20),'Carbon calculator_ Revised'!AA19='Emission factors'!$B$51,('Emission factors'!$C$51*'Carbon calculator_ Revised'!AA20),AA19='Emission factors'!$B$49,('Emission factors'!$C$49*'Carbon calculator_ Revised'!AA20),'Carbon calculator_ Revised'!AA19='Emission factors'!$B$50,('Emission factors'!$C$50*'Carbon calculator_ Revised'!AA20))</f>
        <v>0</v>
      </c>
      <c r="AC20" s="37"/>
      <c r="AD20" s="144"/>
      <c r="AE20" s="57" cm="1">
        <f t="array" ref="AE20">_xlfn.IFS(AD19='Emission factors'!$B$52,('Emission factors'!$C$52*'Carbon calculator_ Revised'!AD20),'Carbon calculator_ Revised'!AD19='Emission factors'!$B$51,('Emission factors'!$C$51*'Carbon calculator_ Revised'!AD20),AD19='Emission factors'!$B$49,('Emission factors'!$C$49*'Carbon calculator_ Revised'!AD20),'Carbon calculator_ Revised'!AD19='Emission factors'!$B$50,('Emission factors'!$C$50*'Carbon calculator_ Revised'!AD20))</f>
        <v>0</v>
      </c>
      <c r="AF20" s="37"/>
      <c r="AG20" s="139"/>
      <c r="AH20" s="53" cm="1">
        <f t="array" ref="AH20">_xlfn.IFS(AG19='Emission factors'!$B$52,('Emission factors'!$C$52*'Carbon calculator_ Revised'!AG20),'Carbon calculator_ Revised'!AG19='Emission factors'!$B$51,('Emission factors'!$C$51*'Carbon calculator_ Revised'!AG20),AG19='Emission factors'!$B$49,('Emission factors'!$C$49*'Carbon calculator_ Revised'!AG20),'Carbon calculator_ Revised'!AG19='Emission factors'!$B$50,('Emission factors'!$C$50*'Carbon calculator_ Revised'!AG20))</f>
        <v>0</v>
      </c>
    </row>
    <row r="21" spans="1:35" ht="16.2" thickBot="1" x14ac:dyDescent="0.35">
      <c r="A21" s="29"/>
      <c r="B21" s="330" t="s">
        <v>62</v>
      </c>
      <c r="C21" s="43" t="s">
        <v>63</v>
      </c>
      <c r="D21" s="105"/>
      <c r="E21" s="30"/>
      <c r="F21" s="165"/>
      <c r="G21" s="57">
        <f>($C$14*F21*'Emission factors'!$D$56)+('Carbon calculator_ Revised'!$C$14*'Carbon calculator_ Revised'!F21*'Emission factors'!$D$57)+('Carbon calculator_ Revised'!$C$14*'Carbon calculator_ Revised'!F21*'Emission factors'!$D$58)</f>
        <v>0</v>
      </c>
      <c r="H21" s="32"/>
      <c r="I21" s="168"/>
      <c r="J21" s="53">
        <f>($C$14*I21*'Emission factors'!$D$56)+('Carbon calculator_ Revised'!$C$14*'Carbon calculator_ Revised'!I21*'Emission factors'!$D$57)+('Carbon calculator_ Revised'!$C$14*'Carbon calculator_ Revised'!I21*'Emission factors'!$D$58)</f>
        <v>0</v>
      </c>
      <c r="K21" s="32"/>
      <c r="L21" s="56"/>
      <c r="M21" s="57">
        <f>($C$14*L21*'Emission factors'!$D$56)+('Carbon calculator_ Revised'!$C$14*'Carbon calculator_ Revised'!L21*'Emission factors'!$D$57)+('Carbon calculator_ Revised'!$C$14*'Carbon calculator_ Revised'!L21*'Emission factors'!$D$58)</f>
        <v>0</v>
      </c>
      <c r="N21" s="37"/>
      <c r="O21" s="122"/>
      <c r="P21" s="53">
        <f>($C$14*O21*'Emission factors'!$D$56)+('Carbon calculator_ Revised'!$C$14*'Carbon calculator_ Revised'!O21*'Emission factors'!$D$57)+('Carbon calculator_ Revised'!$C$14*'Carbon calculator_ Revised'!O21*'Emission factors'!$D$58)</f>
        <v>0</v>
      </c>
      <c r="Q21" s="37"/>
      <c r="R21" s="56"/>
      <c r="S21" s="57">
        <f>($C$14*R21*'Emission factors'!$D$56)+('Carbon calculator_ Revised'!$C$14*'Carbon calculator_ Revised'!R21*'Emission factors'!$D$57)+('Carbon calculator_ Revised'!$C$14*'Carbon calculator_ Revised'!R21*'Emission factors'!$D$58)</f>
        <v>0</v>
      </c>
      <c r="T21" s="37"/>
      <c r="U21" s="56"/>
      <c r="V21" s="57">
        <f>($C$14*U21*'Emission factors'!$D$56)+('Carbon calculator_ Revised'!$C$14*'Carbon calculator_ Revised'!U21*'Emission factors'!$D$57)+('Carbon calculator_ Revised'!$C$14*'Carbon calculator_ Revised'!U21*'Emission factors'!$D$58)</f>
        <v>0</v>
      </c>
      <c r="W21" s="37"/>
      <c r="X21" s="143"/>
      <c r="Y21" s="57">
        <f>($C$14*X21*'Emission factors'!$D$56)+('Carbon calculator_ Revised'!$C$14*'Carbon calculator_ Revised'!X21*'Emission factors'!$D$57)+('Carbon calculator_ Revised'!$C$14*'Carbon calculator_ Revised'!X21*'Emission factors'!$D$58)</f>
        <v>0</v>
      </c>
      <c r="Z21" s="37"/>
      <c r="AA21" s="56"/>
      <c r="AB21" s="57">
        <f>($C$14*AA21*'Emission factors'!$D$56)+('Carbon calculator_ Revised'!$C$14*'Carbon calculator_ Revised'!AA21*'Emission factors'!$D$57)+('Carbon calculator_ Revised'!$C$14*'Carbon calculator_ Revised'!AA21*'Emission factors'!$D$58)</f>
        <v>0</v>
      </c>
      <c r="AC21" s="37"/>
      <c r="AD21" s="56"/>
      <c r="AE21" s="57">
        <f>($C$14*AD21*'Emission factors'!$D$56)+('Carbon calculator_ Revised'!$C$14*'Carbon calculator_ Revised'!AD21*'Emission factors'!$D$57)+('Carbon calculator_ Revised'!$C$14*'Carbon calculator_ Revised'!AD21*'Emission factors'!$D$58)</f>
        <v>0</v>
      </c>
      <c r="AF21" s="37"/>
      <c r="AG21" s="56"/>
      <c r="AH21" s="57">
        <f>($C$14*AG21*'Emission factors'!$D$56)+('Carbon calculator_ Revised'!$C$14*'Carbon calculator_ Revised'!AG21*'Emission factors'!$D$57)+('Carbon calculator_ Revised'!$C$14*'Carbon calculator_ Revised'!AG21*'Emission factors'!$D$58)</f>
        <v>0</v>
      </c>
    </row>
    <row r="22" spans="1:35" ht="49.2" customHeight="1" thickTop="1" thickBot="1" x14ac:dyDescent="0.35">
      <c r="A22" s="29"/>
      <c r="B22" s="331"/>
      <c r="C22" s="41" t="s">
        <v>64</v>
      </c>
      <c r="D22" s="105"/>
      <c r="E22" s="30"/>
      <c r="F22" s="164"/>
      <c r="G22" s="57">
        <f>($C$15*F22*'Emission factors'!$D$56)+('Carbon calculator_ Revised'!F22*$C$15*'Emission factors'!$D$57)+('Carbon calculator_ Revised'!F22*$C$15*'Emission factors'!$D$58)</f>
        <v>0</v>
      </c>
      <c r="H22" s="32"/>
      <c r="I22" s="169"/>
      <c r="J22" s="53">
        <f>($C$15*I22*'Emission factors'!$D$56)+('Carbon calculator_ Revised'!I22*$C$15*'Emission factors'!$D$57)+('Carbon calculator_ Revised'!I22*$C$15*'Emission factors'!$D$58)</f>
        <v>0</v>
      </c>
      <c r="K22" s="32"/>
      <c r="L22" s="103"/>
      <c r="M22" s="57">
        <f>($C$15*L22*'Emission factors'!$D$56)+('Carbon calculator_ Revised'!L22*$C$15*'Emission factors'!$D$57)+('Carbon calculator_ Revised'!L22*$C$15*'Emission factors'!$D$58)</f>
        <v>0</v>
      </c>
      <c r="N22" s="37"/>
      <c r="O22" s="103"/>
      <c r="P22" s="57">
        <f>($C$15*O22*'Emission factors'!$D$56)+('Carbon calculator_ Revised'!O22*$C$15*'Emission factors'!$D$57)+('Carbon calculator_ Revised'!O22*$C$15*'Emission factors'!$D$58)</f>
        <v>0</v>
      </c>
      <c r="Q22" s="37"/>
      <c r="R22" s="103"/>
      <c r="S22" s="57">
        <f>($C$15*R22*'Emission factors'!$D$56)+('Carbon calculator_ Revised'!R22*$C$15*'Emission factors'!$D$57)+('Carbon calculator_ Revised'!R22*$C$15*'Emission factors'!$D$58)</f>
        <v>0</v>
      </c>
      <c r="T22" s="37"/>
      <c r="U22" s="103"/>
      <c r="V22" s="57">
        <f>($C$15*U22*'Emission factors'!$D$56)+('Carbon calculator_ Revised'!U22*$C$15*'Emission factors'!$D$57)+('Carbon calculator_ Revised'!U22*$C$15*'Emission factors'!$D$58)</f>
        <v>0</v>
      </c>
      <c r="W22" s="37"/>
      <c r="X22" s="144"/>
      <c r="Y22" s="57">
        <f>($C$15*X22*'Emission factors'!$D$56)+('Carbon calculator_ Revised'!X22*$C$15*'Emission factors'!$D$57)+('Carbon calculator_ Revised'!X22*$C$15*'Emission factors'!$D$58)</f>
        <v>0</v>
      </c>
      <c r="Z22" s="37"/>
      <c r="AA22" s="139"/>
      <c r="AB22" s="57">
        <f>($C$15*AA22*'Emission factors'!$D$56)+('Carbon calculator_ Revised'!AA22*$C$15*'Emission factors'!$D$57)+('Carbon calculator_ Revised'!AA22*$C$15*'Emission factors'!$D$58)</f>
        <v>0</v>
      </c>
      <c r="AC22" s="37"/>
      <c r="AD22" s="139"/>
      <c r="AE22" s="57">
        <f>($C$15*AD22*'Emission factors'!$D$56)+('Carbon calculator_ Revised'!AD22*$C$15*'Emission factors'!$D$57)+('Carbon calculator_ Revised'!AD22*$C$15*'Emission factors'!$D$58)</f>
        <v>0</v>
      </c>
      <c r="AF22" s="37"/>
      <c r="AG22" s="103"/>
      <c r="AH22" s="147">
        <f>($C$15*AG22*'Emission factors'!$D$56)+('Carbon calculator_ Revised'!AG22*$C$15*'Emission factors'!$D$57)+('Carbon calculator_ Revised'!AG22*$C$15*'Emission factors'!$D$58)</f>
        <v>0</v>
      </c>
    </row>
    <row r="23" spans="1:35" ht="16.8" thickTop="1" thickBot="1" x14ac:dyDescent="0.35">
      <c r="A23" s="29"/>
      <c r="B23" s="330" t="s">
        <v>65</v>
      </c>
      <c r="C23" s="43" t="s">
        <v>66</v>
      </c>
      <c r="D23" s="105"/>
      <c r="E23" s="30"/>
      <c r="F23" s="134" t="s">
        <v>67</v>
      </c>
      <c r="G23" s="57"/>
      <c r="H23" s="32"/>
      <c r="I23" s="151" t="s">
        <v>67</v>
      </c>
      <c r="J23" s="53"/>
      <c r="K23" s="32"/>
      <c r="L23" s="105" t="s">
        <v>67</v>
      </c>
      <c r="M23" s="57"/>
      <c r="N23" s="37"/>
      <c r="O23" s="123" t="s">
        <v>67</v>
      </c>
      <c r="P23" s="53"/>
      <c r="Q23" s="37"/>
      <c r="R23" s="130" t="s">
        <v>67</v>
      </c>
      <c r="S23" s="53"/>
      <c r="T23" s="37"/>
      <c r="U23" s="134" t="s">
        <v>67</v>
      </c>
      <c r="V23" s="57"/>
      <c r="W23" s="37"/>
      <c r="X23" s="134" t="s">
        <v>67</v>
      </c>
      <c r="Y23" s="57"/>
      <c r="Z23" s="37"/>
      <c r="AA23" s="130" t="s">
        <v>67</v>
      </c>
      <c r="AB23" s="53"/>
      <c r="AC23" s="37"/>
      <c r="AD23" s="134" t="s">
        <v>67</v>
      </c>
      <c r="AE23" s="57"/>
      <c r="AF23" s="37"/>
      <c r="AG23" s="123" t="s">
        <v>67</v>
      </c>
      <c r="AH23" s="161"/>
    </row>
    <row r="24" spans="1:35" ht="37.200000000000003" customHeight="1" thickTop="1" thickBot="1" x14ac:dyDescent="0.35">
      <c r="A24" s="29"/>
      <c r="B24" s="338"/>
      <c r="C24" s="44" t="s">
        <v>68</v>
      </c>
      <c r="D24" s="105"/>
      <c r="E24" s="30"/>
      <c r="F24" s="59">
        <f>IFERROR(VLOOKUP(F23,Table3[],2,FALSE),"")</f>
        <v>0</v>
      </c>
      <c r="G24" s="57" cm="1">
        <f t="array" ref="G24">_xlfn.IFS(F24='Emission factors'!$C$68,('Carbon calculator_ Revised'!F24*0*2),'Carbon calculator_ Revised'!F24='Emission factors'!$C$69,('Carbon calculator_ Revised'!F24*'Travel likelihood'!$G$32*2),'Carbon calculator_ Revised'!F24='Emission factors'!$C$70,('Carbon calculator_ Revised'!F24*'Travel likelihood'!$F$32*2),'Carbon calculator_ Revised'!F24='Emission factors'!$C$71,('Carbon calculator_ Revised'!F24*'Travel likelihood'!$F$32*2))</f>
        <v>0</v>
      </c>
      <c r="H24" s="32"/>
      <c r="I24" s="77">
        <f>IFERROR(VLOOKUP(I23,Table3[],2,FALSE),"")</f>
        <v>0</v>
      </c>
      <c r="J24" s="53" cm="1">
        <f t="array" ref="J24">_xlfn.IFS(I24='Emission factors'!$C$68,(I24*0*2),I24='Emission factors'!$C$69,(I24*'Travel likelihood'!$G$32*2),I24='Emission factors'!$C$70,(I24*'Travel likelihood'!$F$32*2), I24='Emission factors'!$C$71,(I24*'Travel likelihood'!$F$32*2))</f>
        <v>0</v>
      </c>
      <c r="K24" s="32"/>
      <c r="L24" s="106">
        <f>IFERROR(VLOOKUP(L23,Table3[],2,FALSE),"")</f>
        <v>0</v>
      </c>
      <c r="M24" s="57" cm="1">
        <f t="array" ref="M24">_xlfn.IFS(L24='Emission factors'!$C$68,(L24*0*2),L24='Emission factors'!$C$69,(L24*'Travel likelihood'!$G$32*2),L24='Emission factors'!$C$70,(L24*'Travel likelihood'!$F$32*2),L24='Emission factors'!$C$71,(L24*'Travel likelihood'!$F$32*2))</f>
        <v>0</v>
      </c>
      <c r="N24" s="37"/>
      <c r="O24" s="59">
        <f>IFERROR(VLOOKUP(O23,Table3[],2,FALSE),"")</f>
        <v>0</v>
      </c>
      <c r="P24" s="57" cm="1">
        <f t="array" ref="P24">_xlfn.IFS(O24='Emission factors'!$C$68,(O24*0*2),O24='Emission factors'!$C$69,(O24*'Travel likelihood'!$G$32*2),O24='Emission factors'!$C$70,(O24*'Travel likelihood'!$F$32*2),O24='Emission factors'!$C$71,(O24*'Travel likelihood'!$F$32*2))</f>
        <v>0</v>
      </c>
      <c r="Q24" s="37"/>
      <c r="R24" s="59">
        <f>IFERROR(VLOOKUP(R23,Table3[],2,FALSE),"")</f>
        <v>0</v>
      </c>
      <c r="S24" s="57" cm="1">
        <f t="array" ref="S24">_xlfn.IFS(R24='Emission factors'!$C$68,(R24*0*2),R24='Emission factors'!$C$69,(R24*'Travel likelihood'!$G$32*2),R24='Emission factors'!$C$70,(R24*'Travel likelihood'!$F$32*2), R24='Emission factors'!$C$71,(R24*'Travel likelihood'!$F$32*2))</f>
        <v>0</v>
      </c>
      <c r="T24" s="37"/>
      <c r="U24" s="106">
        <f>IFERROR(VLOOKUP(U23,Table3[],2,FALSE),"")</f>
        <v>0</v>
      </c>
      <c r="V24" s="53" cm="1">
        <f t="array" ref="V24">_xlfn.IFS(U24='Emission factors'!$C$68,(U24*0*2),U24='Emission factors'!$C$69,(U24*'Travel likelihood'!$G$32*2),U24='Emission factors'!$C$70,(U24*'Travel likelihood'!$F$32*2), U24='Emission factors'!$C$71,(U24*'Travel likelihood'!$F$32*2))</f>
        <v>0</v>
      </c>
      <c r="W24" s="37"/>
      <c r="X24" s="59">
        <f>IFERROR(VLOOKUP(X23,Table3[],2,FALSE),"")</f>
        <v>0</v>
      </c>
      <c r="Y24" s="57" cm="1">
        <f t="array" ref="Y24">_xlfn.IFS(X24='Emission factors'!$C$68,(X24*0*2),X24='Emission factors'!$C$69,(X24*'Travel likelihood'!$G$32*2),X24='Emission factors'!$C$70,(X24*'Travel likelihood'!$F$32*2), X24='Emission factors'!$C$71,(X24*'Travel likelihood'!$F$32*2))</f>
        <v>0</v>
      </c>
      <c r="Z24" s="37"/>
      <c r="AA24" s="77">
        <f>IFERROR(VLOOKUP(AA23,Table3[],2,FALSE),"")</f>
        <v>0</v>
      </c>
      <c r="AB24" s="53" cm="1">
        <f t="array" ref="AB24">_xlfn.IFS(AA24='Emission factors'!$C$68,(AA24*0*2),AA24='Emission factors'!$C$69,(AA24*'Travel likelihood'!$G$32*2),AA24='Emission factors'!$C$70,(AA24*'Travel likelihood'!$F$32*2), AA24='Emission factors'!$C$71,(AA24*'Travel likelihood'!$F$32*2))</f>
        <v>0</v>
      </c>
      <c r="AC24" s="37"/>
      <c r="AD24" s="77">
        <f>IFERROR(VLOOKUP(AD23,Table3[],2,FALSE),"")</f>
        <v>0</v>
      </c>
      <c r="AE24" s="57" cm="1">
        <f t="array" ref="AE24">_xlfn.IFS(AD24='Emission factors'!$C$68,(AD24*0*2),AD24='Emission factors'!$C$69,(AD24*'Travel likelihood'!$G$32*2),AD24='Emission factors'!$C$70,(AD24*'Travel likelihood'!$F$32*2), AD24='Emission factors'!$C$71,(AD24*'Travel likelihood'!$F$32*2))</f>
        <v>0</v>
      </c>
      <c r="AF24" s="37"/>
      <c r="AG24" s="162">
        <f>IFERROR(VLOOKUP(AG23,Table3[],2,FALSE),"")</f>
        <v>0</v>
      </c>
      <c r="AH24" s="57" cm="1">
        <f t="array" ref="AH24">_xlfn.IFS(AG24='Emission factors'!$C$68,(AG24*0*2),AG24='Emission factors'!$C$69,(AG24*'Travel likelihood'!$G$32*2),AG24='Emission factors'!$C$70,(AG24*'Travel likelihood'!$F$32*2), AG24='Emission factors'!$C$71,(AG24*'Travel likelihood'!$F$32*2))</f>
        <v>0</v>
      </c>
    </row>
    <row r="25" spans="1:35" ht="16.8" thickTop="1" thickBot="1" x14ac:dyDescent="0.35">
      <c r="A25" s="29"/>
      <c r="B25" s="339" t="s">
        <v>69</v>
      </c>
      <c r="C25" s="44" t="s">
        <v>66</v>
      </c>
      <c r="D25" s="105"/>
      <c r="E25" s="33"/>
      <c r="F25" s="60" t="s">
        <v>70</v>
      </c>
      <c r="G25" s="61"/>
      <c r="H25" s="31"/>
      <c r="I25" s="78" t="s">
        <v>70</v>
      </c>
      <c r="J25" s="54"/>
      <c r="K25" s="31"/>
      <c r="L25" s="105" t="s">
        <v>70</v>
      </c>
      <c r="M25" s="61"/>
      <c r="N25" s="25"/>
      <c r="O25" s="58" t="s">
        <v>70</v>
      </c>
      <c r="P25" s="61"/>
      <c r="Q25" s="25"/>
      <c r="R25" s="134" t="s">
        <v>70</v>
      </c>
      <c r="S25" s="132"/>
      <c r="T25" s="25"/>
      <c r="U25" s="142" t="s">
        <v>70</v>
      </c>
      <c r="V25" s="61"/>
      <c r="W25" s="25"/>
      <c r="X25" s="58" t="s">
        <v>70</v>
      </c>
      <c r="Y25" s="61"/>
      <c r="Z25" s="25"/>
      <c r="AA25" s="153" t="s">
        <v>70</v>
      </c>
      <c r="AB25" s="54"/>
      <c r="AC25" s="25"/>
      <c r="AD25" s="134" t="s">
        <v>70</v>
      </c>
      <c r="AE25" s="61"/>
      <c r="AF25" s="25"/>
      <c r="AG25" s="58" t="s">
        <v>70</v>
      </c>
      <c r="AH25" s="61"/>
    </row>
    <row r="26" spans="1:35" ht="16.8" thickTop="1" thickBot="1" x14ac:dyDescent="0.35">
      <c r="A26" s="29"/>
      <c r="B26" s="338"/>
      <c r="C26" s="44" t="s">
        <v>71</v>
      </c>
      <c r="D26" s="105"/>
      <c r="E26" s="30"/>
      <c r="F26" s="64"/>
      <c r="G26" s="61"/>
      <c r="H26" s="31"/>
      <c r="I26" s="72"/>
      <c r="J26" s="54"/>
      <c r="K26" s="31"/>
      <c r="L26" s="64"/>
      <c r="M26" s="61"/>
      <c r="N26" s="25"/>
      <c r="O26" s="64"/>
      <c r="P26" s="61"/>
      <c r="Q26" s="25"/>
      <c r="R26" s="64"/>
      <c r="S26" s="88"/>
      <c r="T26" s="25"/>
      <c r="U26" s="135"/>
      <c r="V26" s="61"/>
      <c r="W26" s="25"/>
      <c r="X26" s="136"/>
      <c r="Y26" s="61"/>
      <c r="Z26" s="25"/>
      <c r="AA26" s="154"/>
      <c r="AB26" s="54"/>
      <c r="AC26" s="25"/>
      <c r="AD26" s="104"/>
      <c r="AE26" s="61"/>
      <c r="AF26" s="25"/>
      <c r="AG26" s="136"/>
      <c r="AH26" s="61"/>
    </row>
    <row r="27" spans="1:35" ht="31.95" customHeight="1" thickTop="1" x14ac:dyDescent="0.3">
      <c r="A27" s="29"/>
      <c r="B27" s="331"/>
      <c r="C27" s="41" t="s">
        <v>72</v>
      </c>
      <c r="D27" s="105"/>
      <c r="E27" s="30"/>
      <c r="F27" s="167" cm="1">
        <f t="array" ref="F27">_xlfn.IFS(AND(F26&gt;0,F26&lt;=0.999),'Travel likelihood'!C32,AND(F26&gt;=1,F26&lt;=1.999),'Travel likelihood'!D32,AND(F26&gt;=2,F26&lt;=4.999),'Travel likelihood'!E32,AND(F26&gt;=5,F26&lt;=9.999),'Travel likelihood'!F32,AND(F26&gt;=10,F26&lt;=24.999),'Travel likelihood'!G32,AND(F26&gt;=25,F26&lt;=49.999),'Travel likelihood'!H32,AND(F26&gt;=50,F26&lt;=99.999),'Travel likelihood'!I32,AND(F26&gt;=100),'Travel likelihood'!J32, F26=0,0)</f>
        <v>0</v>
      </c>
      <c r="G27" s="57">
        <f>(F27*F26)*2</f>
        <v>0</v>
      </c>
      <c r="H27" s="32"/>
      <c r="I27" s="62" cm="1">
        <f t="array" ref="I27">_xlfn.IFS(AND(I26&gt;0,I26&lt;=0.999),'Travel likelihood'!C32,AND(I26&gt;=1,I26&lt;=1.999),'Travel likelihood'!D32,AND(I26&gt;=2,I26&lt;=4.999),'Travel likelihood'!E32,AND(I26&gt;=5,I26&lt;=9.999),'Travel likelihood'!F32,AND(I26&gt;=10,I26&lt;=24.999),'Travel likelihood'!G32,AND(I26&gt;=25,I26&lt;=49.999),'Travel likelihood'!H32,AND(I26&gt;=50,I26&lt;=99.999),'Travel likelihood'!I32,AND(I26&gt;=100),'Travel likelihood'!J32, I26=0,0)</f>
        <v>0</v>
      </c>
      <c r="J27" s="53">
        <f>(I27*I26)*2</f>
        <v>0</v>
      </c>
      <c r="K27" s="32"/>
      <c r="L27" s="167" cm="1">
        <f t="array" ref="L27">_xlfn.IFS(AND(L26&gt;0,L26&lt;=0.999),'Travel likelihood'!C32,AND(L26&gt;=1,L26&lt;=1.999),'Travel likelihood'!D32,AND(L26&gt;=2,L26&lt;=4.999),'Travel likelihood'!E32,AND(L26&gt;=5,L26&lt;=9.999),'Travel likelihood'!F32,AND(L26&gt;=10,L26&lt;=24.999),'Travel likelihood'!G32,AND(L26&gt;=25,L26&lt;=49.999),'Travel likelihood'!H32,AND(L26&gt;=50,L26&lt;=99.999),'Travel likelihood'!I32,AND(L26&gt;=100),'Travel likelihood'!J32, L26=0,0)</f>
        <v>0</v>
      </c>
      <c r="M27" s="57">
        <f>(L27*L26)*2</f>
        <v>0</v>
      </c>
      <c r="N27" s="37"/>
      <c r="O27" s="124" cm="1">
        <f t="array" ref="O27">_xlfn.IFS(AND(O26&gt;0,O26&lt;=0.999),'Travel likelihood'!C32,AND(O26&gt;=1,O26&lt;=1.999),'Travel likelihood'!D32,AND(O26&gt;=2,O26&lt;=4.999),'Travel likelihood'!E32,AND(O26&gt;=5,O26&lt;=9.999),'Travel likelihood'!F32,AND(O26&gt;=10,O26&lt;=24.999),'Travel likelihood'!G32,AND(O26&gt;=25,O26&lt;=49.999),'Travel likelihood'!H32,AND(O26&gt;=50,O26&lt;=99.999),'Travel likelihood'!I32,AND(O26&gt;=100),'Travel likelihood'!J32, O26=0,0)</f>
        <v>0</v>
      </c>
      <c r="P27" s="53">
        <f>(O27*O26)*2</f>
        <v>0</v>
      </c>
      <c r="Q27" s="37"/>
      <c r="R27" s="131" cm="1">
        <f t="array" ref="R27">_xlfn.IFS(AND(R26&gt;0,R26&lt;=0.999),'Travel likelihood'!C32,AND(R26&gt;=1,R26&lt;=1.999),'Travel likelihood'!D32,AND(R26&gt;=2,R26&lt;=4.999),'Travel likelihood'!E32,AND(R26&gt;=5,R26&lt;=9.999),'Travel likelihood'!F32,AND(R26&gt;=10,R26&lt;=24.999),'Travel likelihood'!G32,AND(R26&gt;=25,R26&lt;=49.999),'Travel likelihood'!H32,AND(R26&gt;=50,R26&lt;=99.999),'Travel likelihood'!I32,AND(R26&gt;=100),'Travel likelihood'!J32, R26=0,0)</f>
        <v>0</v>
      </c>
      <c r="S27" s="57">
        <f>(R27*R26)*2</f>
        <v>0</v>
      </c>
      <c r="T27" s="37"/>
      <c r="U27" s="131" cm="1">
        <f t="array" ref="U27">_xlfn.IFS(AND(U26&gt;0,U26&lt;=0.999),'Travel likelihood'!C32,AND(U26&gt;=1,U26&lt;=1.999),'Travel likelihood'!D32,AND(U26&gt;=2,U26&lt;=4.999),'Travel likelihood'!E32,AND(U26&gt;=5,U26&lt;=9.999),'Travel likelihood'!F32,AND(U26&gt;=10,U26&lt;=24.999),'Travel likelihood'!G32,AND(U26&gt;=25,U26&lt;=49.999),'Travel likelihood'!H32,AND(U26&gt;=50,U26&lt;=99.999),'Travel likelihood'!I32,AND(U26&gt;=100),'Travel likelihood'!J32, U26=0,0)</f>
        <v>0</v>
      </c>
      <c r="V27" s="57">
        <f>(U27*U26)*2</f>
        <v>0</v>
      </c>
      <c r="W27" s="37"/>
      <c r="X27" s="145" cm="1">
        <f t="array" ref="X27">_xlfn.IFS(AND(X26&gt;0,X26&lt;=0.999),'Travel likelihood'!C32,AND(X26&gt;=1,X26&lt;=1.999),'Travel likelihood'!D32,AND(X26&gt;=2,X26&lt;=4.999),'Travel likelihood'!E32,AND(X26&gt;=5,X26&lt;=9.999),'Travel likelihood'!F32,AND(X26&gt;=10,X26&lt;=24.999),'Travel likelihood'!G32,AND(X26&gt;=25,X26&lt;=49.999),'Travel likelihood'!H32,AND(X26&gt;=50,X26&lt;=99.999),'Travel likelihood'!I32,AND(X26&gt;=100),'Travel likelihood'!J32, X26=0,0)</f>
        <v>0</v>
      </c>
      <c r="Y27" s="57">
        <f>(X27*X26)*2</f>
        <v>0</v>
      </c>
      <c r="Z27" s="37"/>
      <c r="AA27" s="152" cm="1">
        <f t="array" ref="AA27">_xlfn.IFS(AND(AA26&gt;0,AA26&lt;=0.999),'Travel likelihood'!C32,AND(AA26&gt;=1,AA26&lt;=1.999),'Travel likelihood'!D32,AND(AA26&gt;=2,AA26&lt;=4.999),'Travel likelihood'!E32,AND(AA26&gt;=5,AA26&lt;=9.999),'Travel likelihood'!F32,AND(AA26&gt;=10,AA26&lt;=24.999),'Travel likelihood'!G32,AND(AA26&gt;=25,AA26&lt;=49.999),'Travel likelihood'!H32,AND(AA26&gt;=50,AA26&lt;=99.999),'Travel likelihood'!I32,AND(AA26&gt;=100),'Travel likelihood'!J32, AA26=0,0)</f>
        <v>0</v>
      </c>
      <c r="AB27" s="53">
        <f>(AA27*AA26)*2</f>
        <v>0</v>
      </c>
      <c r="AC27" s="37"/>
      <c r="AD27" s="124" cm="1">
        <f t="array" ref="AD27">_xlfn.IFS(AND(AD26&gt;0,AD26&lt;=0.999),'Travel likelihood'!C32,AND(AD26&gt;=1,AD26&lt;=1.999),'Travel likelihood'!D32,AND(AD26&gt;=2,AD26&lt;=4.999),'Travel likelihood'!E32,AND(AD26&gt;=5,AD26&lt;=9.999),'Travel likelihood'!F32,AND(AD26&gt;=10,AD26&lt;=24.999),'Travel likelihood'!G32,AND(AD26&gt;=25,AD26&lt;=49.999),'Travel likelihood'!H32,AND(AD26&gt;=50,AD26&lt;=99.999),'Travel likelihood'!I32,AND(AD26&gt;=100),'Travel likelihood'!J32, AD26=0,0)</f>
        <v>0</v>
      </c>
      <c r="AE27" s="53">
        <f>(AD27*AD26)*2</f>
        <v>0</v>
      </c>
      <c r="AF27" s="37"/>
      <c r="AG27" s="145" cm="1">
        <f t="array" ref="AG27">_xlfn.IFS(AND(AG26&gt;0,AG26&lt;=0.999),'Travel likelihood'!C32,AND(AG26&gt;=1,AG26&lt;=1.999),'Travel likelihood'!D32,AND(AG26&gt;=2,AG26&lt;=4.999),'Travel likelihood'!E32,AND(AG26&gt;=5,AG26&lt;=9.999),'Travel likelihood'!F32,AND(AG26&gt;=10,AG26&lt;=24.999),'Travel likelihood'!G32,AND(AG26&gt;=25,AG26&lt;=49.999),'Travel likelihood'!H32,AND(AG26&gt;=50,AG26&lt;=99.999),'Travel likelihood'!I32,AND(AG26&gt;=100),'Travel likelihood'!J32, AG26=0,0)</f>
        <v>0</v>
      </c>
      <c r="AH27" s="57">
        <f>(AG27*AG26)*2</f>
        <v>0</v>
      </c>
    </row>
    <row r="28" spans="1:35" ht="16.2" thickBot="1" x14ac:dyDescent="0.35">
      <c r="A28" s="29"/>
      <c r="B28" s="340" t="s">
        <v>73</v>
      </c>
      <c r="C28" s="43" t="s">
        <v>74</v>
      </c>
      <c r="D28" s="105"/>
      <c r="E28" s="33"/>
      <c r="F28" s="166" t="s">
        <v>75</v>
      </c>
      <c r="G28" s="53"/>
      <c r="H28" s="32"/>
      <c r="I28" s="170" t="s">
        <v>76</v>
      </c>
      <c r="J28" s="53"/>
      <c r="K28" s="32"/>
      <c r="L28" s="163" t="s">
        <v>76</v>
      </c>
      <c r="M28" s="53"/>
      <c r="N28" s="37"/>
      <c r="O28" s="125" t="s">
        <v>76</v>
      </c>
      <c r="P28" s="57"/>
      <c r="Q28" s="37"/>
      <c r="R28" s="125" t="s">
        <v>76</v>
      </c>
      <c r="S28" s="57"/>
      <c r="T28" s="37"/>
      <c r="U28" s="140" t="s">
        <v>76</v>
      </c>
      <c r="V28" s="53"/>
      <c r="W28" s="37"/>
      <c r="X28" s="125" t="s">
        <v>76</v>
      </c>
      <c r="Y28" s="57"/>
      <c r="Z28" s="37"/>
      <c r="AA28" s="140" t="s">
        <v>76</v>
      </c>
      <c r="AB28" s="53"/>
      <c r="AC28" s="37"/>
      <c r="AD28" s="156" t="s">
        <v>76</v>
      </c>
      <c r="AE28" s="53"/>
      <c r="AF28" s="37"/>
      <c r="AG28" s="156" t="s">
        <v>76</v>
      </c>
      <c r="AH28" s="53"/>
    </row>
    <row r="29" spans="1:35" ht="16.8" thickTop="1" thickBot="1" x14ac:dyDescent="0.35">
      <c r="A29" s="29"/>
      <c r="B29" s="341"/>
      <c r="C29" s="44" t="s">
        <v>77</v>
      </c>
      <c r="D29" s="105"/>
      <c r="E29" s="33"/>
      <c r="F29" s="66"/>
      <c r="G29" s="53" t="str">
        <f>IFERROR(('Emission factors'!$C$74/'Carbon calculator_ Revised'!F29)*'Travel likelihood'!$F$32,"0")</f>
        <v>0</v>
      </c>
      <c r="H29" s="32"/>
      <c r="I29" s="80"/>
      <c r="J29" s="53" t="str">
        <f>IFERROR(('Emission factors'!$C$74/'Carbon calculator_ Revised'!I29)*'Travel likelihood'!$F$32,"0")</f>
        <v>0</v>
      </c>
      <c r="K29" s="32"/>
      <c r="L29" s="110"/>
      <c r="M29" s="53" t="str">
        <f>IFERROR(('Emission factors'!$C$74/'Carbon calculator_ Revised'!L29)*'Travel likelihood'!$F$32,"0")</f>
        <v>0</v>
      </c>
      <c r="N29" s="37"/>
      <c r="O29" s="110"/>
      <c r="P29" s="53" t="str">
        <f>IFERROR(('Emission factors'!$C$74/'Carbon calculator_ Revised'!O29)*'Travel likelihood'!$F$32,"0")</f>
        <v>0</v>
      </c>
      <c r="Q29" s="37"/>
      <c r="R29" s="81"/>
      <c r="S29" s="57" t="str">
        <f>IFERROR(('Emission factors'!$C$74/'Carbon calculator_ Revised'!R29)*'Travel likelihood'!$F$32,"0")</f>
        <v>0</v>
      </c>
      <c r="T29" s="37"/>
      <c r="U29" s="80"/>
      <c r="V29" s="53" t="str">
        <f>IFERROR(('Emission factors'!$C$74/'Carbon calculator_ Revised'!U29)*'Travel likelihood'!$F$32,"0")</f>
        <v>0</v>
      </c>
      <c r="W29" s="37"/>
      <c r="X29" s="81"/>
      <c r="Y29" s="57" t="str">
        <f>IFERROR(('Emission factors'!$C$74/'Carbon calculator_ Revised'!X29)*'Travel likelihood'!$F$32,"0")</f>
        <v>0</v>
      </c>
      <c r="Z29" s="37"/>
      <c r="AA29" s="80"/>
      <c r="AB29" s="53" t="str">
        <f>IFERROR(('Emission factors'!$C$74/'Carbon calculator_ Revised'!AA29)*'Travel likelihood'!$F$32,"0")</f>
        <v>0</v>
      </c>
      <c r="AC29" s="37"/>
      <c r="AD29" s="157"/>
      <c r="AE29" s="53" t="str">
        <f>IFERROR(('Emission factors'!$C$74/'Carbon calculator_ Revised'!AD29)*'Travel likelihood'!$F$32,"0")</f>
        <v>0</v>
      </c>
      <c r="AF29" s="37"/>
      <c r="AG29" s="157"/>
      <c r="AH29" s="53" t="str">
        <f>IFERROR(('Emission factors'!$C$74/'Carbon calculator_ Revised'!AG29)*'Travel likelihood'!$F$32,"0")</f>
        <v>0</v>
      </c>
    </row>
    <row r="30" spans="1:35" ht="16.8" thickTop="1" thickBot="1" x14ac:dyDescent="0.35">
      <c r="A30" s="29"/>
      <c r="B30" s="341"/>
      <c r="C30" s="44" t="s">
        <v>78</v>
      </c>
      <c r="D30" s="105"/>
      <c r="E30" s="33"/>
      <c r="F30" s="65" t="s">
        <v>76</v>
      </c>
      <c r="G30" s="53"/>
      <c r="H30" s="32"/>
      <c r="I30" s="79" t="s">
        <v>76</v>
      </c>
      <c r="J30" s="53"/>
      <c r="K30" s="32"/>
      <c r="L30" s="111" t="s">
        <v>76</v>
      </c>
      <c r="M30" s="53"/>
      <c r="N30" s="37"/>
      <c r="O30" s="79" t="s">
        <v>76</v>
      </c>
      <c r="P30" s="53"/>
      <c r="Q30" s="37"/>
      <c r="R30" s="133" t="s">
        <v>76</v>
      </c>
      <c r="S30" s="57"/>
      <c r="T30" s="37"/>
      <c r="U30" s="107" t="s">
        <v>76</v>
      </c>
      <c r="V30" s="53"/>
      <c r="W30" s="37"/>
      <c r="X30" s="133" t="s">
        <v>76</v>
      </c>
      <c r="Y30" s="147"/>
      <c r="Z30" s="37"/>
      <c r="AA30" s="79" t="s">
        <v>76</v>
      </c>
      <c r="AB30" s="53"/>
      <c r="AC30" s="37"/>
      <c r="AD30" s="111" t="s">
        <v>76</v>
      </c>
      <c r="AE30" s="53"/>
      <c r="AF30" s="37"/>
      <c r="AG30" s="163" t="s">
        <v>76</v>
      </c>
      <c r="AH30" s="53"/>
    </row>
    <row r="31" spans="1:35" ht="16.8" thickTop="1" thickBot="1" x14ac:dyDescent="0.35">
      <c r="A31" s="29"/>
      <c r="B31" s="341"/>
      <c r="C31" s="44" t="s">
        <v>77</v>
      </c>
      <c r="D31" s="105"/>
      <c r="E31" s="33"/>
      <c r="F31" s="66"/>
      <c r="G31" s="53" t="str">
        <f>IFERROR(('Emission factors'!$C$74/'Carbon calculator_ Revised'!F31)*'Travel likelihood'!$F$32,"0")</f>
        <v>0</v>
      </c>
      <c r="H31" s="32"/>
      <c r="I31" s="80"/>
      <c r="J31" s="53" t="str">
        <f>IFERROR(('Emission factors'!$C$74/'Carbon calculator_ Revised'!I31)*'Travel likelihood'!$F$32,"0")</f>
        <v>0</v>
      </c>
      <c r="K31" s="32"/>
      <c r="L31" s="110"/>
      <c r="M31" s="53" t="str">
        <f>IFERROR(('Emission factors'!$C$74/'Carbon calculator_ Revised'!L31)*'Travel likelihood'!$F$32,"0")</f>
        <v>0</v>
      </c>
      <c r="N31" s="37"/>
      <c r="O31" s="80"/>
      <c r="P31" s="53" t="str">
        <f>IFERROR(('Emission factors'!$C$74/'Carbon calculator_ Revised'!O31)*'Travel likelihood'!$F$32,"0")</f>
        <v>0</v>
      </c>
      <c r="Q31" s="37"/>
      <c r="R31" s="81"/>
      <c r="S31" s="57" t="str">
        <f>IFERROR(('Emission factors'!$C$74/'Carbon calculator_ Revised'!R31)*'Travel likelihood'!$F$32,"0")</f>
        <v>0</v>
      </c>
      <c r="T31" s="37"/>
      <c r="U31" s="109"/>
      <c r="V31" s="53" t="str">
        <f>IFERROR(('Emission factors'!$C$74/'Carbon calculator_ Revised'!U31)*'Travel likelihood'!$F$32,"0")</f>
        <v>0</v>
      </c>
      <c r="W31" s="37"/>
      <c r="X31" s="146"/>
      <c r="Y31" s="148" t="str">
        <f>IFERROR(('Emission factors'!$C$74/'Carbon calculator_ Revised'!X31)*'Travel likelihood'!$F$32,"0")</f>
        <v>0</v>
      </c>
      <c r="Z31" s="37"/>
      <c r="AA31" s="110"/>
      <c r="AB31" s="53" t="str">
        <f>IFERROR(('Emission factors'!$C$74/'Carbon calculator_ Revised'!AA31)*'Travel likelihood'!$F$32,"0")</f>
        <v>0</v>
      </c>
      <c r="AC31" s="37"/>
      <c r="AD31" s="110"/>
      <c r="AE31" s="53" t="str">
        <f>IFERROR(('Emission factors'!$C$74/'Carbon calculator_ Revised'!AD31)*'Travel likelihood'!$F$32,"0")</f>
        <v>0</v>
      </c>
      <c r="AF31" s="37"/>
      <c r="AG31" s="157"/>
      <c r="AH31" s="53" t="str">
        <f>IFERROR(('Emission factors'!$C$74/'Carbon calculator_ Revised'!AG31)*'Travel likelihood'!$F$32,"0")</f>
        <v>0</v>
      </c>
    </row>
    <row r="32" spans="1:35" ht="16.8" thickTop="1" thickBot="1" x14ac:dyDescent="0.35">
      <c r="A32" s="29"/>
      <c r="B32" s="341"/>
      <c r="C32" s="44" t="s">
        <v>79</v>
      </c>
      <c r="D32" s="105"/>
      <c r="E32" s="33"/>
      <c r="F32" s="65" t="s">
        <v>76</v>
      </c>
      <c r="G32" s="53"/>
      <c r="H32" s="32"/>
      <c r="I32" s="79" t="s">
        <v>76</v>
      </c>
      <c r="J32" s="53"/>
      <c r="K32" s="32"/>
      <c r="L32" s="79" t="s">
        <v>76</v>
      </c>
      <c r="M32" s="53"/>
      <c r="N32" s="37"/>
      <c r="O32" s="79" t="s">
        <v>76</v>
      </c>
      <c r="P32" s="53"/>
      <c r="Q32" s="37"/>
      <c r="R32" s="133" t="s">
        <v>76</v>
      </c>
      <c r="S32" s="57"/>
      <c r="T32" s="37"/>
      <c r="U32" s="79" t="s">
        <v>76</v>
      </c>
      <c r="V32" s="53"/>
      <c r="W32" s="37"/>
      <c r="X32" s="108" t="s">
        <v>76</v>
      </c>
      <c r="Y32" s="57"/>
      <c r="Z32" s="37"/>
      <c r="AA32" s="111" t="s">
        <v>76</v>
      </c>
      <c r="AB32" s="53"/>
      <c r="AC32" s="37"/>
      <c r="AD32" s="111" t="s">
        <v>76</v>
      </c>
      <c r="AE32" s="53"/>
      <c r="AF32" s="37"/>
      <c r="AG32" s="163" t="s">
        <v>76</v>
      </c>
      <c r="AH32" s="53"/>
    </row>
    <row r="33" spans="1:34" ht="16.8" thickTop="1" thickBot="1" x14ac:dyDescent="0.35">
      <c r="A33" s="29"/>
      <c r="B33" s="341"/>
      <c r="C33" s="41" t="s">
        <v>77</v>
      </c>
      <c r="D33" s="105"/>
      <c r="E33" s="33"/>
      <c r="F33" s="66"/>
      <c r="G33" s="53" t="str">
        <f>IFERROR(('Emission factors'!$C$74/'Carbon calculator_ Revised'!F33)*'Travel likelihood'!$F$32,"0")</f>
        <v>0</v>
      </c>
      <c r="H33" s="32"/>
      <c r="I33" s="81"/>
      <c r="J33" s="57" t="str">
        <f>IFERROR(('Emission factors'!$C$74/'Carbon calculator_ Revised'!I33)*'Travel likelihood'!$F$32,"0")</f>
        <v>0</v>
      </c>
      <c r="K33" s="32"/>
      <c r="L33" s="80"/>
      <c r="M33" s="53" t="str">
        <f>IFERROR(('Emission factors'!$C$74/'Carbon calculator_ Revised'!L33)*'Travel likelihood'!$F$32,"0")</f>
        <v>0</v>
      </c>
      <c r="N33" s="37"/>
      <c r="O33" s="80"/>
      <c r="P33" s="53" t="str">
        <f>IFERROR(('Emission factors'!$C$74/'Carbon calculator_ Revised'!O33)*'Travel likelihood'!$F$32,"0")</f>
        <v>0</v>
      </c>
      <c r="Q33" s="37"/>
      <c r="R33" s="81"/>
      <c r="S33" s="57" t="str">
        <f>IFERROR(('Emission factors'!$C$74/'Carbon calculator_ Revised'!R33)*'Travel likelihood'!$F$32,"0")</f>
        <v>0</v>
      </c>
      <c r="T33" s="37"/>
      <c r="U33" s="110"/>
      <c r="V33" s="53" t="str">
        <f>IFERROR(('Emission factors'!$C$74/'Carbon calculator_ Revised'!U33)*'Travel likelihood'!$F$32,"0")</f>
        <v>0</v>
      </c>
      <c r="W33" s="37"/>
      <c r="X33" s="146"/>
      <c r="Y33" s="57" t="str">
        <f>IFERROR(('Emission factors'!$C$74/'Carbon calculator_ Revised'!X33)*'Travel likelihood'!$F$32,"0")</f>
        <v>0</v>
      </c>
      <c r="Z33" s="37"/>
      <c r="AA33" s="112"/>
      <c r="AB33" s="53" t="str">
        <f>IFERROR(('Emission factors'!$C$74/'Carbon calculator_ Revised'!AA33)*'Travel likelihood'!$F$32,"0")</f>
        <v>0</v>
      </c>
      <c r="AC33" s="37"/>
      <c r="AD33" s="110"/>
      <c r="AE33" s="53" t="str">
        <f>IFERROR(('Emission factors'!$C$74/'Carbon calculator_ Revised'!AD33)*'Travel likelihood'!$F$32,"0")</f>
        <v>0</v>
      </c>
      <c r="AF33" s="37"/>
      <c r="AG33" s="157"/>
      <c r="AH33" s="53" t="str">
        <f>IFERROR(('Emission factors'!$C$74/'Carbon calculator_ Revised'!AG33)*'Travel likelihood'!$F$32,"0")</f>
        <v>0</v>
      </c>
    </row>
    <row r="34" spans="1:34" ht="16.8" thickTop="1" thickBot="1" x14ac:dyDescent="0.35">
      <c r="A34" s="29"/>
      <c r="B34" s="45"/>
      <c r="C34" s="46"/>
      <c r="D34" s="105"/>
      <c r="E34" s="30"/>
      <c r="F34" s="63"/>
      <c r="G34" s="57"/>
      <c r="H34" s="32"/>
      <c r="I34" s="82"/>
      <c r="J34" s="57"/>
      <c r="K34" s="32"/>
      <c r="L34" s="113"/>
      <c r="M34" s="53"/>
      <c r="N34" s="37"/>
      <c r="O34" s="113"/>
      <c r="P34" s="53"/>
      <c r="Q34" s="37"/>
      <c r="R34" s="82"/>
      <c r="S34" s="57"/>
      <c r="T34" s="37"/>
      <c r="U34" s="141"/>
      <c r="V34" s="53"/>
      <c r="W34" s="37"/>
      <c r="X34" s="63"/>
      <c r="Y34" s="57"/>
      <c r="Z34" s="37"/>
      <c r="AA34" s="155"/>
      <c r="AB34" s="147"/>
      <c r="AC34" s="37"/>
      <c r="AD34" s="158"/>
      <c r="AE34" s="53"/>
      <c r="AF34" s="37"/>
      <c r="AG34" s="158"/>
      <c r="AH34" s="53"/>
    </row>
    <row r="35" spans="1:34" ht="48" thickTop="1" thickBot="1" x14ac:dyDescent="0.35">
      <c r="A35" s="29"/>
      <c r="B35" s="93" t="s">
        <v>80</v>
      </c>
      <c r="C35" s="47"/>
      <c r="E35" s="29"/>
      <c r="F35" s="90" t="s">
        <v>81</v>
      </c>
      <c r="G35" s="91" t="s">
        <v>57</v>
      </c>
      <c r="H35" s="23"/>
      <c r="I35" s="92" t="s">
        <v>82</v>
      </c>
      <c r="J35" s="91" t="s">
        <v>57</v>
      </c>
      <c r="K35" s="23"/>
      <c r="L35" s="115" t="s">
        <v>83</v>
      </c>
      <c r="M35" s="21" t="s">
        <v>57</v>
      </c>
      <c r="N35" s="22"/>
      <c r="O35" s="126" t="s">
        <v>84</v>
      </c>
      <c r="P35" s="21" t="s">
        <v>57</v>
      </c>
      <c r="Q35" s="22"/>
      <c r="R35" s="126" t="s">
        <v>85</v>
      </c>
      <c r="S35" s="21" t="s">
        <v>57</v>
      </c>
      <c r="T35" s="22"/>
      <c r="U35" s="20" t="s">
        <v>86</v>
      </c>
      <c r="V35" s="21" t="s">
        <v>57</v>
      </c>
      <c r="W35" s="22"/>
      <c r="X35" s="149" t="s">
        <v>87</v>
      </c>
      <c r="Y35" s="150" t="s">
        <v>57</v>
      </c>
      <c r="Z35" s="22"/>
      <c r="AA35" s="149" t="s">
        <v>88</v>
      </c>
      <c r="AB35" s="21" t="s">
        <v>57</v>
      </c>
      <c r="AC35" s="22"/>
      <c r="AD35" s="149" t="s">
        <v>89</v>
      </c>
      <c r="AE35" s="159" t="s">
        <v>57</v>
      </c>
      <c r="AF35" s="22"/>
      <c r="AG35" s="149" t="s">
        <v>90</v>
      </c>
      <c r="AH35" s="150" t="s">
        <v>57</v>
      </c>
    </row>
    <row r="36" spans="1:34" ht="16.8" thickTop="1" thickBot="1" x14ac:dyDescent="0.35">
      <c r="A36" s="29"/>
      <c r="B36" s="313" t="s">
        <v>91</v>
      </c>
      <c r="C36" s="44" t="s">
        <v>92</v>
      </c>
      <c r="D36" s="105"/>
      <c r="E36" s="30"/>
      <c r="F36" s="67"/>
      <c r="G36" s="61">
        <f>F36*'Emission factors'!$C$5</f>
        <v>0</v>
      </c>
      <c r="H36" s="31"/>
      <c r="I36" s="67"/>
      <c r="J36" s="61">
        <f>I36*'Emission factors'!$C$5</f>
        <v>0</v>
      </c>
      <c r="K36" s="31"/>
      <c r="L36" s="71"/>
      <c r="M36" s="54">
        <f>L36*'Emission factors'!$C$5</f>
        <v>0</v>
      </c>
      <c r="N36" s="25"/>
      <c r="O36" s="70"/>
      <c r="P36" s="88">
        <f>O36*'Emission factors'!$C$5</f>
        <v>0</v>
      </c>
      <c r="Q36" s="25"/>
      <c r="R36" s="68"/>
      <c r="S36" s="88">
        <f>R36*'Emission factors'!$C$5</f>
        <v>0</v>
      </c>
      <c r="T36" s="25"/>
      <c r="U36" s="114"/>
      <c r="V36" s="54">
        <f>U36*'Emission factors'!$C$5</f>
        <v>0</v>
      </c>
      <c r="W36" s="25"/>
      <c r="X36" s="71"/>
      <c r="Y36" s="138">
        <f>X36*'Emission factors'!$C$5</f>
        <v>0</v>
      </c>
      <c r="Z36" s="25"/>
      <c r="AA36" s="84"/>
      <c r="AB36" s="88">
        <f>AA36*'Emission factors'!$C$5</f>
        <v>0</v>
      </c>
      <c r="AC36" s="25"/>
      <c r="AD36" s="71"/>
      <c r="AE36" s="138">
        <f>AD36*'Emission factors'!$C$5</f>
        <v>0</v>
      </c>
      <c r="AF36" s="25"/>
      <c r="AG36" s="84"/>
      <c r="AH36" s="88">
        <f>AG36*'Emission factors'!$C$5</f>
        <v>0</v>
      </c>
    </row>
    <row r="37" spans="1:34" ht="16.8" thickTop="1" thickBot="1" x14ac:dyDescent="0.35">
      <c r="A37" s="29"/>
      <c r="B37" s="313"/>
      <c r="C37" s="44" t="s">
        <v>93</v>
      </c>
      <c r="D37" s="105"/>
      <c r="E37" s="30"/>
      <c r="F37" s="68"/>
      <c r="G37" s="61">
        <f>F37*'Emission factors'!$C$6</f>
        <v>0</v>
      </c>
      <c r="H37" s="31"/>
      <c r="I37" s="71"/>
      <c r="J37" s="54">
        <f>I37*'Emission factors'!$C$6</f>
        <v>0</v>
      </c>
      <c r="K37" s="31"/>
      <c r="L37" s="71"/>
      <c r="M37" s="54">
        <f>L37*'Emission factors'!$C$6</f>
        <v>0</v>
      </c>
      <c r="N37" s="25"/>
      <c r="O37" s="71"/>
      <c r="P37" s="54">
        <f>O37*'Emission factors'!$C$6</f>
        <v>0</v>
      </c>
      <c r="Q37" s="25"/>
      <c r="R37" s="68"/>
      <c r="S37" s="61">
        <f>R37*'Emission factors'!$C$6</f>
        <v>0</v>
      </c>
      <c r="T37" s="25"/>
      <c r="U37" s="71"/>
      <c r="V37" s="54">
        <f>U37*'Emission factors'!$C$6</f>
        <v>0</v>
      </c>
      <c r="W37" s="25"/>
      <c r="X37" s="70"/>
      <c r="Y37" s="54">
        <f>X37*'Emission factors'!$C$6</f>
        <v>0</v>
      </c>
      <c r="Z37" s="25"/>
      <c r="AA37" s="70"/>
      <c r="AB37" s="54">
        <f>AA37*'Emission factors'!$C$6</f>
        <v>0</v>
      </c>
      <c r="AC37" s="25"/>
      <c r="AD37" s="84"/>
      <c r="AE37" s="54">
        <f>AD37*'Emission factors'!$C$6</f>
        <v>0</v>
      </c>
      <c r="AF37" s="25"/>
      <c r="AG37" s="71"/>
      <c r="AH37" s="54">
        <f>AG37*'Emission factors'!$C$6</f>
        <v>0</v>
      </c>
    </row>
    <row r="38" spans="1:34" ht="16.8" thickTop="1" thickBot="1" x14ac:dyDescent="0.35">
      <c r="A38" s="29"/>
      <c r="B38" s="313"/>
      <c r="C38" s="44" t="s">
        <v>94</v>
      </c>
      <c r="D38" s="105"/>
      <c r="E38" s="30"/>
      <c r="F38" s="70"/>
      <c r="G38" s="54">
        <f>F38*'Emission factors'!$C$7</f>
        <v>0</v>
      </c>
      <c r="H38" s="31"/>
      <c r="I38" s="85"/>
      <c r="J38" s="54">
        <f>I38*'Emission factors'!$C$7</f>
        <v>0</v>
      </c>
      <c r="K38" s="31"/>
      <c r="L38" s="84"/>
      <c r="M38" s="54">
        <f>L38*'Emission factors'!$C$7</f>
        <v>0</v>
      </c>
      <c r="N38" s="25"/>
      <c r="O38" s="84"/>
      <c r="P38" s="54">
        <f>O38*'Emission factors'!$C$7</f>
        <v>0</v>
      </c>
      <c r="Q38" s="25"/>
      <c r="R38" s="70"/>
      <c r="S38" s="54">
        <f>R38*'Emission factors'!$C$7</f>
        <v>0</v>
      </c>
      <c r="T38" s="25"/>
      <c r="U38" s="71"/>
      <c r="V38" s="54">
        <f>U38*'Emission factors'!$C$7</f>
        <v>0</v>
      </c>
      <c r="W38" s="25"/>
      <c r="X38" s="71"/>
      <c r="Y38" s="54">
        <f>X38*'Emission factors'!$C$7</f>
        <v>0</v>
      </c>
      <c r="Z38" s="25"/>
      <c r="AA38" s="71"/>
      <c r="AB38" s="54">
        <f>AA38*'Emission factors'!$C$7</f>
        <v>0</v>
      </c>
      <c r="AC38" s="25"/>
      <c r="AD38" s="70"/>
      <c r="AE38" s="54">
        <f>AD38*'Emission factors'!$C$7</f>
        <v>0</v>
      </c>
      <c r="AF38" s="25"/>
      <c r="AG38" s="71"/>
      <c r="AH38" s="54">
        <f>AG38*'Emission factors'!$C$7</f>
        <v>0</v>
      </c>
    </row>
    <row r="39" spans="1:34" ht="16.8" thickTop="1" thickBot="1" x14ac:dyDescent="0.35">
      <c r="A39" s="29"/>
      <c r="B39" s="313"/>
      <c r="C39" s="44" t="s">
        <v>95</v>
      </c>
      <c r="D39" s="105"/>
      <c r="E39" s="30"/>
      <c r="F39" s="70"/>
      <c r="G39" s="54">
        <f>F39*'Emission factors'!$C$8</f>
        <v>0</v>
      </c>
      <c r="H39" s="31"/>
      <c r="I39" s="85"/>
      <c r="J39" s="54">
        <f>I39*'Emission factors'!$C$8</f>
        <v>0</v>
      </c>
      <c r="K39" s="31"/>
      <c r="L39" s="70"/>
      <c r="M39" s="54">
        <f>L39*'Emission factors'!$C$8</f>
        <v>0</v>
      </c>
      <c r="N39" s="25"/>
      <c r="O39" s="71"/>
      <c r="P39" s="54">
        <f>O39*'Emission factors'!$C$8</f>
        <v>0</v>
      </c>
      <c r="Q39" s="25"/>
      <c r="R39" s="71"/>
      <c r="S39" s="54">
        <f>R39*'Emission factors'!$C$8</f>
        <v>0</v>
      </c>
      <c r="T39" s="25"/>
      <c r="U39" s="71"/>
      <c r="V39" s="54">
        <f>U39*'Emission factors'!$C$8</f>
        <v>0</v>
      </c>
      <c r="W39" s="25"/>
      <c r="X39" s="71"/>
      <c r="Y39" s="54">
        <f>X39*'Emission factors'!$C$8</f>
        <v>0</v>
      </c>
      <c r="Z39" s="25"/>
      <c r="AA39" s="71"/>
      <c r="AB39" s="54">
        <f>AA39*'Emission factors'!$C$8</f>
        <v>0</v>
      </c>
      <c r="AC39" s="25"/>
      <c r="AD39" s="70"/>
      <c r="AE39" s="54">
        <f>AD39*'Emission factors'!$C$8</f>
        <v>0</v>
      </c>
      <c r="AF39" s="25"/>
      <c r="AG39" s="71"/>
      <c r="AH39" s="54">
        <f>AG39*'Emission factors'!$C$8</f>
        <v>0</v>
      </c>
    </row>
    <row r="40" spans="1:34" ht="16.8" thickTop="1" thickBot="1" x14ac:dyDescent="0.35">
      <c r="A40" s="29"/>
      <c r="B40" s="313"/>
      <c r="C40" s="44" t="s">
        <v>96</v>
      </c>
      <c r="D40" s="105"/>
      <c r="E40" s="30"/>
      <c r="F40" s="70"/>
      <c r="G40" s="54">
        <f>F40*'Emission factors'!$C$9</f>
        <v>0</v>
      </c>
      <c r="H40" s="31"/>
      <c r="I40" s="84"/>
      <c r="J40" s="54">
        <f>I40*'Emission factors'!$C$9</f>
        <v>0</v>
      </c>
      <c r="K40" s="31"/>
      <c r="L40" s="71"/>
      <c r="M40" s="54">
        <f>L40*'Emission factors'!$C$9</f>
        <v>0</v>
      </c>
      <c r="N40" s="25"/>
      <c r="O40" s="71"/>
      <c r="P40" s="54">
        <f>O40*'Emission factors'!$C$9</f>
        <v>0</v>
      </c>
      <c r="Q40" s="25"/>
      <c r="R40" s="71"/>
      <c r="S40" s="54">
        <f>R40*'Emission factors'!$C$9</f>
        <v>0</v>
      </c>
      <c r="T40" s="25"/>
      <c r="U40" s="71"/>
      <c r="V40" s="54">
        <f>U40*'Emission factors'!$C$9</f>
        <v>0</v>
      </c>
      <c r="W40" s="25"/>
      <c r="X40" s="71"/>
      <c r="Y40" s="54">
        <f>X40*'Emission factors'!$C$9</f>
        <v>0</v>
      </c>
      <c r="Z40" s="25"/>
      <c r="AA40" s="71"/>
      <c r="AB40" s="54">
        <f>AA40*'Emission factors'!$C$9</f>
        <v>0</v>
      </c>
      <c r="AC40" s="25"/>
      <c r="AD40" s="70"/>
      <c r="AE40" s="54">
        <f>AD40*'Emission factors'!$C$9</f>
        <v>0</v>
      </c>
      <c r="AF40" s="25"/>
      <c r="AG40" s="71"/>
      <c r="AH40" s="54">
        <f>AG40*'Emission factors'!$C$9</f>
        <v>0</v>
      </c>
    </row>
    <row r="41" spans="1:34" ht="16.8" thickTop="1" thickBot="1" x14ac:dyDescent="0.35">
      <c r="A41" s="29"/>
      <c r="B41" s="313"/>
      <c r="C41" s="44" t="s">
        <v>97</v>
      </c>
      <c r="D41" s="105"/>
      <c r="E41" s="30"/>
      <c r="F41" s="71"/>
      <c r="G41" s="54">
        <f>F41*'Emission factors'!$C$10</f>
        <v>0</v>
      </c>
      <c r="H41" s="31"/>
      <c r="I41" s="71"/>
      <c r="J41" s="54">
        <f>I41*'Emission factors'!$C$10</f>
        <v>0</v>
      </c>
      <c r="K41" s="31"/>
      <c r="L41" s="71"/>
      <c r="M41" s="54">
        <f>L41*'Emission factors'!$C$10</f>
        <v>0</v>
      </c>
      <c r="N41" s="25"/>
      <c r="O41" s="85"/>
      <c r="P41" s="54">
        <f>O41*'Emission factors'!$C$10</f>
        <v>0</v>
      </c>
      <c r="Q41" s="25"/>
      <c r="R41" s="71"/>
      <c r="S41" s="54">
        <f>R41*'Emission factors'!$C$10</f>
        <v>0</v>
      </c>
      <c r="T41" s="25"/>
      <c r="U41" s="71"/>
      <c r="V41" s="54">
        <f>U41*'Emission factors'!$C$10</f>
        <v>0</v>
      </c>
      <c r="W41" s="25"/>
      <c r="X41" s="71"/>
      <c r="Y41" s="54">
        <f>X41*'Emission factors'!$C$10</f>
        <v>0</v>
      </c>
      <c r="Z41" s="25"/>
      <c r="AA41" s="71"/>
      <c r="AB41" s="54">
        <f>AA41*'Emission factors'!$C$10</f>
        <v>0</v>
      </c>
      <c r="AC41" s="25"/>
      <c r="AD41" s="70"/>
      <c r="AE41" s="54">
        <f>AD41*'Emission factors'!$C$10</f>
        <v>0</v>
      </c>
      <c r="AF41" s="25"/>
      <c r="AG41" s="71"/>
      <c r="AH41" s="54">
        <f>AG41*'Emission factors'!$C$10</f>
        <v>0</v>
      </c>
    </row>
    <row r="42" spans="1:34" ht="16.2" thickTop="1" x14ac:dyDescent="0.3">
      <c r="A42" s="29"/>
      <c r="B42" s="314"/>
      <c r="C42" s="41" t="s">
        <v>98</v>
      </c>
      <c r="D42" s="105"/>
      <c r="E42" s="30"/>
      <c r="F42" s="70"/>
      <c r="G42" s="54">
        <f>F42*'Emission factors'!$C$11</f>
        <v>0</v>
      </c>
      <c r="H42" s="31"/>
      <c r="I42" s="95"/>
      <c r="J42" s="54">
        <f>I42*'Emission factors'!$C$11</f>
        <v>0</v>
      </c>
      <c r="K42" s="31"/>
      <c r="L42" s="95"/>
      <c r="M42" s="54">
        <f>L42*'Emission factors'!$C$11</f>
        <v>0</v>
      </c>
      <c r="N42" s="25"/>
      <c r="O42" s="127"/>
      <c r="P42" s="54">
        <f>O42*'Emission factors'!$C$11</f>
        <v>0</v>
      </c>
      <c r="Q42" s="25"/>
      <c r="R42" s="95"/>
      <c r="S42" s="54">
        <f>R42*'Emission factors'!$C$11</f>
        <v>0</v>
      </c>
      <c r="T42" s="25"/>
      <c r="U42" s="95"/>
      <c r="V42" s="54">
        <f>U42*'Emission factors'!$C$11</f>
        <v>0</v>
      </c>
      <c r="W42" s="25"/>
      <c r="X42" s="95"/>
      <c r="Y42" s="54">
        <f>X42*'Emission factors'!$C$11</f>
        <v>0</v>
      </c>
      <c r="Z42" s="25"/>
      <c r="AA42" s="95"/>
      <c r="AB42" s="54">
        <f>AA42*'Emission factors'!$C$11</f>
        <v>0</v>
      </c>
      <c r="AC42" s="25"/>
      <c r="AD42" s="95"/>
      <c r="AE42" s="54">
        <f>AD42*'Emission factors'!$C$11</f>
        <v>0</v>
      </c>
      <c r="AF42" s="25"/>
      <c r="AG42" s="95"/>
      <c r="AH42" s="54">
        <f>AG42*'Emission factors'!$C$11</f>
        <v>0</v>
      </c>
    </row>
    <row r="43" spans="1:34" ht="16.2" thickBot="1" x14ac:dyDescent="0.35">
      <c r="A43" s="29"/>
      <c r="B43" s="315" t="s">
        <v>99</v>
      </c>
      <c r="C43" s="48" t="s">
        <v>100</v>
      </c>
      <c r="D43" s="105"/>
      <c r="E43" s="30"/>
      <c r="F43" s="94"/>
      <c r="G43" s="54">
        <f>F43*'Emission factors'!$C$17</f>
        <v>0</v>
      </c>
      <c r="H43" s="31"/>
      <c r="I43" s="83"/>
      <c r="J43" s="54">
        <f>I43*'Emission factors'!$C$17</f>
        <v>0</v>
      </c>
      <c r="K43" s="31"/>
      <c r="L43" s="94"/>
      <c r="M43" s="54">
        <f>L43*'Emission factors'!$C$17</f>
        <v>0</v>
      </c>
      <c r="N43" s="25"/>
      <c r="O43" s="128"/>
      <c r="P43" s="61">
        <f>O43*'Emission factors'!$C$17</f>
        <v>0</v>
      </c>
      <c r="Q43" s="25"/>
      <c r="R43" s="128"/>
      <c r="S43" s="61">
        <f>R43*'Emission factors'!$C$17</f>
        <v>0</v>
      </c>
      <c r="T43" s="25"/>
      <c r="U43" s="94"/>
      <c r="V43" s="54">
        <f>U43*'Emission factors'!$C$17</f>
        <v>0</v>
      </c>
      <c r="W43" s="25"/>
      <c r="X43" s="94"/>
      <c r="Y43" s="54">
        <f>X43*'Emission factors'!$C$17</f>
        <v>0</v>
      </c>
      <c r="Z43" s="25"/>
      <c r="AA43" s="94"/>
      <c r="AB43" s="54">
        <f>AA43*'Emission factors'!$C$17</f>
        <v>0</v>
      </c>
      <c r="AC43" s="25"/>
      <c r="AD43" s="94"/>
      <c r="AE43" s="54">
        <f>AD43*'Emission factors'!$C$17</f>
        <v>0</v>
      </c>
      <c r="AF43" s="25"/>
      <c r="AG43" s="94"/>
      <c r="AH43" s="54">
        <f>AG43*'Emission factors'!$C$17</f>
        <v>0</v>
      </c>
    </row>
    <row r="44" spans="1:34" ht="16.8" thickTop="1" thickBot="1" x14ac:dyDescent="0.35">
      <c r="A44" s="29"/>
      <c r="B44" s="313"/>
      <c r="C44" s="44" t="s">
        <v>101</v>
      </c>
      <c r="D44" s="105"/>
      <c r="E44" s="30"/>
      <c r="F44" s="73"/>
      <c r="G44" s="54">
        <f>F44*'Emission factors'!$C$18</f>
        <v>0</v>
      </c>
      <c r="H44" s="31"/>
      <c r="I44" s="64"/>
      <c r="J44" s="54">
        <f>I44*'Emission factors'!$C$18</f>
        <v>0</v>
      </c>
      <c r="K44" s="31"/>
      <c r="L44" s="72"/>
      <c r="M44" s="54">
        <f>L44*'Emission factors'!$C$18</f>
        <v>0</v>
      </c>
      <c r="N44" s="25"/>
      <c r="O44" s="64"/>
      <c r="P44" s="61">
        <f>O44*'Emission factors'!$C$18</f>
        <v>0</v>
      </c>
      <c r="Q44" s="25"/>
      <c r="R44" s="104"/>
      <c r="S44" s="61">
        <f>R44*'Emission factors'!$C$18</f>
        <v>0</v>
      </c>
      <c r="T44" s="25"/>
      <c r="U44" s="83"/>
      <c r="V44" s="54">
        <f>U44*'Emission factors'!$C$18</f>
        <v>0</v>
      </c>
      <c r="W44" s="25"/>
      <c r="X44" s="72"/>
      <c r="Y44" s="54">
        <f>X44*'Emission factors'!$C$18</f>
        <v>0</v>
      </c>
      <c r="Z44" s="25"/>
      <c r="AA44" s="72"/>
      <c r="AB44" s="54">
        <f>AA44*'Emission factors'!$C$18</f>
        <v>0</v>
      </c>
      <c r="AC44" s="25"/>
      <c r="AD44" s="64"/>
      <c r="AE44" s="54">
        <f>AD44*'Emission factors'!$C$18</f>
        <v>0</v>
      </c>
      <c r="AF44" s="25"/>
      <c r="AG44" s="64"/>
      <c r="AH44" s="54">
        <f>AG44*'Emission factors'!$C$18</f>
        <v>0</v>
      </c>
    </row>
    <row r="45" spans="1:34" ht="16.8" thickTop="1" thickBot="1" x14ac:dyDescent="0.35">
      <c r="A45" s="29"/>
      <c r="B45" s="313"/>
      <c r="C45" s="44" t="s">
        <v>102</v>
      </c>
      <c r="D45" s="105"/>
      <c r="E45" s="30"/>
      <c r="F45" s="73"/>
      <c r="G45" s="54">
        <f>F45*'Emission factors'!$C$19</f>
        <v>0</v>
      </c>
      <c r="H45" s="31"/>
      <c r="I45" s="72"/>
      <c r="J45" s="54">
        <f>I45*'Emission factors'!$C$19</f>
        <v>0</v>
      </c>
      <c r="K45" s="31"/>
      <c r="L45" s="64"/>
      <c r="M45" s="54">
        <f>L45*'Emission factors'!$C$19</f>
        <v>0</v>
      </c>
      <c r="N45" s="25"/>
      <c r="O45" s="56"/>
      <c r="P45" s="61">
        <f>O45*'Emission factors'!$C$19</f>
        <v>0</v>
      </c>
      <c r="Q45" s="25"/>
      <c r="R45" s="104"/>
      <c r="S45" s="61">
        <f>R45*'Emission factors'!$C$19</f>
        <v>0</v>
      </c>
      <c r="T45" s="25"/>
      <c r="U45" s="83"/>
      <c r="V45" s="54">
        <f>U45*'Emission factors'!$C$19</f>
        <v>0</v>
      </c>
      <c r="W45" s="25"/>
      <c r="X45" s="64"/>
      <c r="Y45" s="54">
        <f>X45*'Emission factors'!$C$19</f>
        <v>0</v>
      </c>
      <c r="Z45" s="25"/>
      <c r="AA45" s="64"/>
      <c r="AB45" s="54">
        <f>AA45*'Emission factors'!$C$19</f>
        <v>0</v>
      </c>
      <c r="AC45" s="25"/>
      <c r="AD45" s="72"/>
      <c r="AE45" s="54">
        <f>AD45*'Emission factors'!$C$19</f>
        <v>0</v>
      </c>
      <c r="AF45" s="25"/>
      <c r="AG45" s="72"/>
      <c r="AH45" s="54">
        <f>AG45*'Emission factors'!$C$19</f>
        <v>0</v>
      </c>
    </row>
    <row r="46" spans="1:34" ht="16.8" thickTop="1" thickBot="1" x14ac:dyDescent="0.35">
      <c r="A46" s="29"/>
      <c r="B46" s="313"/>
      <c r="C46" s="44" t="s">
        <v>103</v>
      </c>
      <c r="D46" s="105"/>
      <c r="E46" s="30"/>
      <c r="F46" s="73"/>
      <c r="G46" s="54">
        <f>F46*'Emission factors'!$C$20</f>
        <v>0</v>
      </c>
      <c r="H46" s="31"/>
      <c r="I46" s="64"/>
      <c r="J46" s="54">
        <f>I46*'Emission factors'!$C$20</f>
        <v>0</v>
      </c>
      <c r="K46" s="31"/>
      <c r="L46" s="64"/>
      <c r="M46" s="54">
        <f>L46*'Emission factors'!$C$20</f>
        <v>0</v>
      </c>
      <c r="N46" s="25"/>
      <c r="O46" s="73"/>
      <c r="P46" s="54">
        <f>O46*'Emission factors'!$C$20</f>
        <v>0</v>
      </c>
      <c r="Q46" s="25"/>
      <c r="R46" s="73"/>
      <c r="S46" s="54">
        <f>R46*'Emission factors'!$C$20</f>
        <v>0</v>
      </c>
      <c r="T46" s="25"/>
      <c r="U46" s="83"/>
      <c r="V46" s="54">
        <f>U46*'Emission factors'!$C$20</f>
        <v>0</v>
      </c>
      <c r="W46" s="25"/>
      <c r="X46" s="64"/>
      <c r="Y46" s="54">
        <f>X46*'Emission factors'!$C$20</f>
        <v>0</v>
      </c>
      <c r="Z46" s="25"/>
      <c r="AA46" s="72"/>
      <c r="AB46" s="54">
        <f>AA46*'Emission factors'!$C$20</f>
        <v>0</v>
      </c>
      <c r="AC46" s="25"/>
      <c r="AD46" s="73"/>
      <c r="AE46" s="54">
        <f>AD46*'Emission factors'!$C$20</f>
        <v>0</v>
      </c>
      <c r="AF46" s="25"/>
      <c r="AG46" s="73"/>
      <c r="AH46" s="54">
        <f>AG46*'Emission factors'!$C$20</f>
        <v>0</v>
      </c>
    </row>
    <row r="47" spans="1:34" ht="16.8" thickTop="1" thickBot="1" x14ac:dyDescent="0.35">
      <c r="A47" s="29"/>
      <c r="B47" s="313"/>
      <c r="C47" s="44" t="s">
        <v>104</v>
      </c>
      <c r="D47" s="105"/>
      <c r="E47" s="30"/>
      <c r="F47" s="73"/>
      <c r="G47" s="54">
        <f>F47*'Emission factors'!$C$21</f>
        <v>0</v>
      </c>
      <c r="H47" s="31"/>
      <c r="I47" s="64"/>
      <c r="J47" s="54">
        <f>I47*'Emission factors'!$C$21</f>
        <v>0</v>
      </c>
      <c r="K47" s="31"/>
      <c r="L47" s="72"/>
      <c r="M47" s="54">
        <f>L47*'Emission factors'!$C$21</f>
        <v>0</v>
      </c>
      <c r="N47" s="25"/>
      <c r="O47" s="73"/>
      <c r="P47" s="54">
        <f>O47*'Emission factors'!$C$21</f>
        <v>0</v>
      </c>
      <c r="Q47" s="25"/>
      <c r="R47" s="73"/>
      <c r="S47" s="54">
        <f>R47*'Emission factors'!$C$21</f>
        <v>0</v>
      </c>
      <c r="T47" s="25"/>
      <c r="U47" s="72"/>
      <c r="V47" s="54">
        <f>U47*'Emission factors'!$C$21</f>
        <v>0</v>
      </c>
      <c r="W47" s="25"/>
      <c r="X47" s="72"/>
      <c r="Y47" s="54">
        <f>X47*'Emission factors'!$C$21</f>
        <v>0</v>
      </c>
      <c r="Z47" s="25"/>
      <c r="AA47" s="73"/>
      <c r="AB47" s="54">
        <f>AA47*'Emission factors'!$C$21</f>
        <v>0</v>
      </c>
      <c r="AC47" s="25"/>
      <c r="AD47" s="64"/>
      <c r="AE47" s="54">
        <f>AD47*'Emission factors'!$C$21</f>
        <v>0</v>
      </c>
      <c r="AF47" s="25"/>
      <c r="AG47" s="64"/>
      <c r="AH47" s="54">
        <f>AG47*'Emission factors'!$C$21</f>
        <v>0</v>
      </c>
    </row>
    <row r="48" spans="1:34" ht="16.8" thickTop="1" thickBot="1" x14ac:dyDescent="0.35">
      <c r="A48" s="29"/>
      <c r="B48" s="313"/>
      <c r="C48" s="44" t="s">
        <v>105</v>
      </c>
      <c r="D48" s="105"/>
      <c r="E48" s="30"/>
      <c r="F48" s="73"/>
      <c r="G48" s="54">
        <f>F48*'Emission factors'!$C$22</f>
        <v>0</v>
      </c>
      <c r="H48" s="31"/>
      <c r="I48" s="64"/>
      <c r="J48" s="54">
        <f>I48*'Emission factors'!$C$22</f>
        <v>0</v>
      </c>
      <c r="K48" s="31"/>
      <c r="L48" s="73"/>
      <c r="M48" s="54">
        <f>L48*'Emission factors'!$C$22</f>
        <v>0</v>
      </c>
      <c r="N48" s="25"/>
      <c r="O48" s="64"/>
      <c r="P48" s="54">
        <f>O48*'Emission factors'!$C$22</f>
        <v>0</v>
      </c>
      <c r="Q48" s="25"/>
      <c r="R48" s="64"/>
      <c r="S48" s="54">
        <f>R48*'Emission factors'!$C$22</f>
        <v>0</v>
      </c>
      <c r="T48" s="25"/>
      <c r="U48" s="64"/>
      <c r="V48" s="54">
        <f>U48*'Emission factors'!$C$22</f>
        <v>0</v>
      </c>
      <c r="W48" s="25"/>
      <c r="X48" s="64"/>
      <c r="Y48" s="54">
        <f>X48*'Emission factors'!$C$22</f>
        <v>0</v>
      </c>
      <c r="Z48" s="25"/>
      <c r="AA48" s="73"/>
      <c r="AB48" s="54">
        <f>AA48*'Emission factors'!$C$22</f>
        <v>0</v>
      </c>
      <c r="AC48" s="25"/>
      <c r="AD48" s="64"/>
      <c r="AE48" s="54">
        <f>AD48*'Emission factors'!$C$22</f>
        <v>0</v>
      </c>
      <c r="AF48" s="25"/>
      <c r="AG48" s="64"/>
      <c r="AH48" s="54">
        <f>AG48*'Emission factors'!$C$22</f>
        <v>0</v>
      </c>
    </row>
    <row r="49" spans="1:34" ht="16.8" thickTop="1" thickBot="1" x14ac:dyDescent="0.35">
      <c r="A49" s="29"/>
      <c r="B49" s="313"/>
      <c r="C49" s="44" t="s">
        <v>106</v>
      </c>
      <c r="D49" s="105"/>
      <c r="E49" s="30"/>
      <c r="F49" s="73"/>
      <c r="G49" s="54">
        <f>F49*'Emission factors'!$C$23</f>
        <v>0</v>
      </c>
      <c r="H49" s="31"/>
      <c r="I49" s="64"/>
      <c r="J49" s="54">
        <f>I49*'Emission factors'!$C$23</f>
        <v>0</v>
      </c>
      <c r="K49" s="31"/>
      <c r="L49" s="64"/>
      <c r="M49" s="54">
        <f>L49*'Emission factors'!$C$23</f>
        <v>0</v>
      </c>
      <c r="N49" s="25"/>
      <c r="O49" s="72"/>
      <c r="P49" s="54">
        <f>O49*'Emission factors'!$C$23</f>
        <v>0</v>
      </c>
      <c r="Q49" s="25"/>
      <c r="R49" s="72"/>
      <c r="S49" s="54">
        <f>R49*'Emission factors'!$C$23</f>
        <v>0</v>
      </c>
      <c r="T49" s="25"/>
      <c r="U49" s="64"/>
      <c r="V49" s="54">
        <f>U49*'Emission factors'!$C$23</f>
        <v>0</v>
      </c>
      <c r="W49" s="25"/>
      <c r="X49" s="64"/>
      <c r="Y49" s="54">
        <f>X49*'Emission factors'!$C$23</f>
        <v>0</v>
      </c>
      <c r="Z49" s="25"/>
      <c r="AA49" s="73"/>
      <c r="AB49" s="54">
        <f>AA49*'Emission factors'!$C$23</f>
        <v>0</v>
      </c>
      <c r="AC49" s="25"/>
      <c r="AD49" s="64"/>
      <c r="AE49" s="54">
        <f>AD49*'Emission factors'!$C$23</f>
        <v>0</v>
      </c>
      <c r="AF49" s="25"/>
      <c r="AG49" s="72"/>
      <c r="AH49" s="54">
        <f>AG49*'Emission factors'!$C$23</f>
        <v>0</v>
      </c>
    </row>
    <row r="50" spans="1:34" ht="16.8" thickTop="1" thickBot="1" x14ac:dyDescent="0.35">
      <c r="A50" s="29"/>
      <c r="B50" s="313"/>
      <c r="C50" s="44" t="s">
        <v>107</v>
      </c>
      <c r="D50" s="105"/>
      <c r="E50" s="30"/>
      <c r="F50" s="73"/>
      <c r="G50" s="54">
        <f>F50*'Emission factors'!$C$24</f>
        <v>0</v>
      </c>
      <c r="H50" s="31"/>
      <c r="I50" s="64"/>
      <c r="J50" s="54">
        <f>I50*'Emission factors'!$C$24</f>
        <v>0</v>
      </c>
      <c r="K50" s="31"/>
      <c r="L50" s="64"/>
      <c r="M50" s="54">
        <f>L50*'Emission factors'!$C$24</f>
        <v>0</v>
      </c>
      <c r="N50" s="25"/>
      <c r="O50" s="64"/>
      <c r="P50" s="54">
        <f>O50*'Emission factors'!$C$24</f>
        <v>0</v>
      </c>
      <c r="Q50" s="25"/>
      <c r="R50" s="64"/>
      <c r="S50" s="54">
        <f>R50*'Emission factors'!$C$24</f>
        <v>0</v>
      </c>
      <c r="T50" s="25"/>
      <c r="U50" s="72"/>
      <c r="V50" s="54">
        <f>U50*'Emission factors'!$C$24</f>
        <v>0</v>
      </c>
      <c r="W50" s="25"/>
      <c r="X50" s="64"/>
      <c r="Y50" s="54">
        <f>X50*'Emission factors'!$C$24</f>
        <v>0</v>
      </c>
      <c r="Z50" s="25"/>
      <c r="AA50" s="73"/>
      <c r="AB50" s="54">
        <f>AA50*'Emission factors'!$C$24</f>
        <v>0</v>
      </c>
      <c r="AC50" s="25"/>
      <c r="AD50" s="72"/>
      <c r="AE50" s="54">
        <f>AD50*'Emission factors'!$C$24</f>
        <v>0</v>
      </c>
      <c r="AF50" s="25"/>
      <c r="AG50" s="73"/>
      <c r="AH50" s="54">
        <f>AG50*'Emission factors'!$C$24</f>
        <v>0</v>
      </c>
    </row>
    <row r="51" spans="1:34" ht="16.8" thickTop="1" thickBot="1" x14ac:dyDescent="0.35">
      <c r="A51" s="29"/>
      <c r="B51" s="313"/>
      <c r="C51" s="44" t="s">
        <v>108</v>
      </c>
      <c r="D51" s="105"/>
      <c r="E51" s="30"/>
      <c r="F51" s="64"/>
      <c r="G51" s="54">
        <f>F51*'Emission factors'!$C$25</f>
        <v>0</v>
      </c>
      <c r="H51" s="31"/>
      <c r="I51" s="64"/>
      <c r="J51" s="54">
        <f>I51*'Emission factors'!$C$25</f>
        <v>0</v>
      </c>
      <c r="K51" s="31"/>
      <c r="L51" s="72"/>
      <c r="M51" s="54">
        <f>L51*'Emission factors'!$C$25</f>
        <v>0</v>
      </c>
      <c r="N51" s="25"/>
      <c r="O51" s="72"/>
      <c r="P51" s="54">
        <f>O51*'Emission factors'!$C$25</f>
        <v>0</v>
      </c>
      <c r="Q51" s="25"/>
      <c r="R51" s="64"/>
      <c r="S51" s="54">
        <f>R51*'Emission factors'!$C$25</f>
        <v>0</v>
      </c>
      <c r="T51" s="25"/>
      <c r="U51" s="64"/>
      <c r="V51" s="54">
        <f>U51*'Emission factors'!$C$25</f>
        <v>0</v>
      </c>
      <c r="W51" s="25"/>
      <c r="X51" s="64"/>
      <c r="Y51" s="54">
        <f>X51*'Emission factors'!$C$25</f>
        <v>0</v>
      </c>
      <c r="Z51" s="25"/>
      <c r="AA51" s="64"/>
      <c r="AB51" s="54">
        <f>AA51*'Emission factors'!$C$25</f>
        <v>0</v>
      </c>
      <c r="AC51" s="25"/>
      <c r="AD51" s="64"/>
      <c r="AE51" s="54">
        <f>AD51*'Emission factors'!$C$25</f>
        <v>0</v>
      </c>
      <c r="AF51" s="25"/>
      <c r="AG51" s="73"/>
      <c r="AH51" s="54">
        <f>AG51*'Emission factors'!$C$25</f>
        <v>0</v>
      </c>
    </row>
    <row r="52" spans="1:34" ht="16.8" thickTop="1" thickBot="1" x14ac:dyDescent="0.35">
      <c r="A52" s="29"/>
      <c r="B52" s="313"/>
      <c r="C52" s="44" t="s">
        <v>109</v>
      </c>
      <c r="D52" s="105"/>
      <c r="E52" s="30"/>
      <c r="F52" s="72"/>
      <c r="G52" s="54">
        <f>F52*'Emission factors'!$C$26</f>
        <v>0</v>
      </c>
      <c r="H52" s="31"/>
      <c r="I52" s="72"/>
      <c r="J52" s="54">
        <f>I52*'Emission factors'!$C$26</f>
        <v>0</v>
      </c>
      <c r="K52" s="31"/>
      <c r="L52" s="73"/>
      <c r="M52" s="54">
        <f>L52*'Emission factors'!$C$26</f>
        <v>0</v>
      </c>
      <c r="N52" s="25"/>
      <c r="O52" s="64"/>
      <c r="P52" s="54">
        <f>O52*'Emission factors'!$C$26</f>
        <v>0</v>
      </c>
      <c r="Q52" s="25"/>
      <c r="R52" s="72"/>
      <c r="S52" s="54">
        <f>R52*'Emission factors'!$C$26</f>
        <v>0</v>
      </c>
      <c r="T52" s="25"/>
      <c r="U52" s="83"/>
      <c r="V52" s="54">
        <f>U52*'Emission factors'!$C$26</f>
        <v>0</v>
      </c>
      <c r="W52" s="25"/>
      <c r="X52" s="72"/>
      <c r="Y52" s="54">
        <f>X52*'Emission factors'!$C$26</f>
        <v>0</v>
      </c>
      <c r="Z52" s="25"/>
      <c r="AA52" s="72"/>
      <c r="AB52" s="54">
        <f>AA52*'Emission factors'!$C$26</f>
        <v>0</v>
      </c>
      <c r="AC52" s="25"/>
      <c r="AD52" s="72"/>
      <c r="AE52" s="54">
        <f>AD52*'Emission factors'!$C$26</f>
        <v>0</v>
      </c>
      <c r="AF52" s="25"/>
      <c r="AG52" s="73"/>
      <c r="AH52" s="54">
        <f>AG52*'Emission factors'!$C$26</f>
        <v>0</v>
      </c>
    </row>
    <row r="53" spans="1:34" ht="16.8" thickTop="1" thickBot="1" x14ac:dyDescent="0.35">
      <c r="A53" s="29"/>
      <c r="B53" s="313"/>
      <c r="C53" s="44" t="s">
        <v>110</v>
      </c>
      <c r="D53" s="105"/>
      <c r="E53" s="30"/>
      <c r="F53" s="64"/>
      <c r="G53" s="54">
        <f>F53*'Emission factors'!$C$27</f>
        <v>0</v>
      </c>
      <c r="H53" s="31"/>
      <c r="I53" s="64"/>
      <c r="J53" s="54">
        <f>I53*'Emission factors'!$C$27</f>
        <v>0</v>
      </c>
      <c r="K53" s="31"/>
      <c r="L53" s="73"/>
      <c r="M53" s="54">
        <f>L53*'Emission factors'!$C$27</f>
        <v>0</v>
      </c>
      <c r="N53" s="25"/>
      <c r="O53" s="64"/>
      <c r="P53" s="54">
        <f>O53*'Emission factors'!$C$27</f>
        <v>0</v>
      </c>
      <c r="Q53" s="25"/>
      <c r="R53" s="64"/>
      <c r="S53" s="54">
        <f>R53*'Emission factors'!$C$27</f>
        <v>0</v>
      </c>
      <c r="T53" s="25"/>
      <c r="U53" s="83"/>
      <c r="V53" s="54">
        <f>U53*'Emission factors'!$C$27</f>
        <v>0</v>
      </c>
      <c r="W53" s="25"/>
      <c r="X53" s="64"/>
      <c r="Y53" s="54">
        <f>X53*'Emission factors'!$C$27</f>
        <v>0</v>
      </c>
      <c r="Z53" s="25"/>
      <c r="AA53" s="73"/>
      <c r="AB53" s="54">
        <f>AA53*'Emission factors'!$C$27</f>
        <v>0</v>
      </c>
      <c r="AC53" s="25"/>
      <c r="AD53" s="73"/>
      <c r="AE53" s="54">
        <f>AD53*'Emission factors'!$C$27</f>
        <v>0</v>
      </c>
      <c r="AF53" s="25"/>
      <c r="AG53" s="73"/>
      <c r="AH53" s="54">
        <f>AG53*'Emission factors'!$C$27</f>
        <v>0</v>
      </c>
    </row>
    <row r="54" spans="1:34" ht="16.8" thickTop="1" thickBot="1" x14ac:dyDescent="0.35">
      <c r="A54" s="29"/>
      <c r="B54" s="313"/>
      <c r="C54" s="44" t="s">
        <v>111</v>
      </c>
      <c r="D54" s="105"/>
      <c r="E54" s="30"/>
      <c r="F54" s="72"/>
      <c r="G54" s="54">
        <f>F54*'Emission factors'!$C$28</f>
        <v>0</v>
      </c>
      <c r="H54" s="31"/>
      <c r="I54" s="83"/>
      <c r="J54" s="54">
        <f>I54*'Emission factors'!$C$28</f>
        <v>0</v>
      </c>
      <c r="K54" s="31"/>
      <c r="L54" s="73"/>
      <c r="M54" s="54">
        <f>L54*'Emission factors'!$C$28</f>
        <v>0</v>
      </c>
      <c r="N54" s="25"/>
      <c r="O54" s="64"/>
      <c r="P54" s="54">
        <f>O54*'Emission factors'!$C$28</f>
        <v>0</v>
      </c>
      <c r="Q54" s="25"/>
      <c r="R54" s="64"/>
      <c r="S54" s="54">
        <f>R54*'Emission factors'!$C$28</f>
        <v>0</v>
      </c>
      <c r="T54" s="25"/>
      <c r="U54" s="72"/>
      <c r="V54" s="54">
        <f>U54*'Emission factors'!$C$28</f>
        <v>0</v>
      </c>
      <c r="W54" s="25"/>
      <c r="X54" s="64"/>
      <c r="Y54" s="54">
        <f>X54*'Emission factors'!$C$28</f>
        <v>0</v>
      </c>
      <c r="Z54" s="25"/>
      <c r="AA54" s="64"/>
      <c r="AB54" s="54">
        <f>AA54*'Emission factors'!$C$28</f>
        <v>0</v>
      </c>
      <c r="AC54" s="25"/>
      <c r="AD54" s="73"/>
      <c r="AE54" s="54">
        <f>AD54*'Emission factors'!$C$28</f>
        <v>0</v>
      </c>
      <c r="AF54" s="25"/>
      <c r="AG54" s="64"/>
      <c r="AH54" s="54">
        <f>AG54*'Emission factors'!$C$28</f>
        <v>0</v>
      </c>
    </row>
    <row r="55" spans="1:34" ht="16.8" thickTop="1" thickBot="1" x14ac:dyDescent="0.35">
      <c r="A55" s="29"/>
      <c r="B55" s="313"/>
      <c r="C55" s="44" t="s">
        <v>258</v>
      </c>
      <c r="D55" s="105"/>
      <c r="E55" s="30"/>
      <c r="F55" s="72"/>
      <c r="G55" s="54">
        <f>F55*'Emission factors'!$C$28</f>
        <v>0</v>
      </c>
      <c r="H55" s="31"/>
      <c r="I55" s="83"/>
      <c r="J55" s="54">
        <f>I55*'Emission factors'!$C$28</f>
        <v>0</v>
      </c>
      <c r="K55" s="31"/>
      <c r="L55" s="73"/>
      <c r="M55" s="54">
        <f>L55*'Emission factors'!$C$28</f>
        <v>0</v>
      </c>
      <c r="N55" s="25"/>
      <c r="O55" s="64"/>
      <c r="P55" s="54">
        <f>O55*'Emission factors'!$C$28</f>
        <v>0</v>
      </c>
      <c r="Q55" s="25"/>
      <c r="R55" s="72"/>
      <c r="S55" s="54">
        <f>R55*'Emission factors'!$C$28</f>
        <v>0</v>
      </c>
      <c r="T55" s="25"/>
      <c r="U55" s="72"/>
      <c r="V55" s="54">
        <f>U55*'Emission factors'!$C$28</f>
        <v>0</v>
      </c>
      <c r="W55" s="25"/>
      <c r="X55" s="64"/>
      <c r="Y55" s="54">
        <f>X55*'Emission factors'!$C$28</f>
        <v>0</v>
      </c>
      <c r="Z55" s="25"/>
      <c r="AA55" s="64"/>
      <c r="AB55" s="54">
        <f>AA55*'Emission factors'!$C$28</f>
        <v>0</v>
      </c>
      <c r="AC55" s="25"/>
      <c r="AD55" s="73"/>
      <c r="AE55" s="54">
        <f>AD55*'Emission factors'!$C$28</f>
        <v>0</v>
      </c>
      <c r="AF55" s="25"/>
      <c r="AG55" s="72"/>
      <c r="AH55" s="54">
        <f>AG55*'Emission factors'!$C$28</f>
        <v>0</v>
      </c>
    </row>
    <row r="56" spans="1:34" ht="16.8" thickTop="1" thickBot="1" x14ac:dyDescent="0.35">
      <c r="A56" s="29"/>
      <c r="B56" s="313"/>
      <c r="C56" s="44" t="s">
        <v>112</v>
      </c>
      <c r="D56" s="105"/>
      <c r="E56" s="30"/>
      <c r="F56" s="73"/>
      <c r="G56" s="54">
        <f>F56*'Emission factors'!$C$30</f>
        <v>0</v>
      </c>
      <c r="H56" s="31"/>
      <c r="I56" s="83"/>
      <c r="J56" s="54">
        <f>I56*'Emission factors'!$C$30</f>
        <v>0</v>
      </c>
      <c r="K56" s="31"/>
      <c r="L56" s="73"/>
      <c r="M56" s="54">
        <f>L56*'Emission factors'!$C$30</f>
        <v>0</v>
      </c>
      <c r="N56" s="25"/>
      <c r="O56" s="64"/>
      <c r="P56" s="54">
        <f>O56*'Emission factors'!$C$30</f>
        <v>0</v>
      </c>
      <c r="Q56" s="25"/>
      <c r="R56" s="72"/>
      <c r="S56" s="54">
        <f>R56*'Emission factors'!$C$30</f>
        <v>0</v>
      </c>
      <c r="T56" s="25"/>
      <c r="U56" s="64"/>
      <c r="V56" s="54">
        <f>U56*'Emission factors'!$C$30</f>
        <v>0</v>
      </c>
      <c r="W56" s="25"/>
      <c r="X56" s="64"/>
      <c r="Y56" s="54">
        <f>X56*'Emission factors'!$C$30</f>
        <v>0</v>
      </c>
      <c r="Z56" s="25"/>
      <c r="AA56" s="64"/>
      <c r="AB56" s="54">
        <f>AA56*'Emission factors'!$C$30</f>
        <v>0</v>
      </c>
      <c r="AC56" s="25"/>
      <c r="AD56" s="73"/>
      <c r="AE56" s="54">
        <f>AD56*'Emission factors'!$C$30</f>
        <v>0</v>
      </c>
      <c r="AF56" s="25"/>
      <c r="AG56" s="72"/>
      <c r="AH56" s="54">
        <f>AG56*'Emission factors'!$C$30</f>
        <v>0</v>
      </c>
    </row>
    <row r="57" spans="1:34" ht="16.8" thickTop="1" thickBot="1" x14ac:dyDescent="0.35">
      <c r="A57" s="29"/>
      <c r="B57" s="313"/>
      <c r="C57" s="44" t="s">
        <v>113</v>
      </c>
      <c r="D57" s="105"/>
      <c r="E57" s="30"/>
      <c r="F57" s="73"/>
      <c r="G57" s="54">
        <f>F57*'Emission factors'!$C$31</f>
        <v>0</v>
      </c>
      <c r="H57" s="31"/>
      <c r="I57" s="83"/>
      <c r="J57" s="54">
        <f>I57*'Emission factors'!$C$31</f>
        <v>0</v>
      </c>
      <c r="K57" s="31"/>
      <c r="L57" s="64"/>
      <c r="M57" s="54">
        <f>L57*'Emission factors'!$C$31</f>
        <v>0</v>
      </c>
      <c r="N57" s="25"/>
      <c r="O57" s="64"/>
      <c r="P57" s="54">
        <f>O57*'Emission factors'!$C$31</f>
        <v>0</v>
      </c>
      <c r="Q57" s="25"/>
      <c r="R57" s="64"/>
      <c r="S57" s="54">
        <f>R57*'Emission factors'!$C$31</f>
        <v>0</v>
      </c>
      <c r="T57" s="25"/>
      <c r="U57" s="83"/>
      <c r="V57" s="54">
        <f>U57*'Emission factors'!$C$31</f>
        <v>0</v>
      </c>
      <c r="W57" s="25"/>
      <c r="X57" s="72"/>
      <c r="Y57" s="54">
        <f>X57*'Emission factors'!$C$31</f>
        <v>0</v>
      </c>
      <c r="Z57" s="25"/>
      <c r="AA57" s="64"/>
      <c r="AB57" s="54">
        <f>AA57*'Emission factors'!$C$31</f>
        <v>0</v>
      </c>
      <c r="AC57" s="25"/>
      <c r="AD57" s="64"/>
      <c r="AE57" s="54">
        <f>AD57*'Emission factors'!$C$31</f>
        <v>0</v>
      </c>
      <c r="AF57" s="25"/>
      <c r="AG57" s="73"/>
      <c r="AH57" s="54">
        <f>AG57*'Emission factors'!$C$31</f>
        <v>0</v>
      </c>
    </row>
    <row r="58" spans="1:34" ht="16.8" thickTop="1" thickBot="1" x14ac:dyDescent="0.35">
      <c r="A58" s="29"/>
      <c r="B58" s="313"/>
      <c r="C58" s="44" t="s">
        <v>114</v>
      </c>
      <c r="D58" s="105"/>
      <c r="E58" s="30"/>
      <c r="F58" s="73"/>
      <c r="G58" s="54">
        <f>F58*'Emission factors'!$C$32</f>
        <v>0</v>
      </c>
      <c r="H58" s="31"/>
      <c r="I58" s="83"/>
      <c r="J58" s="54">
        <f>I58*'Emission factors'!$C$32</f>
        <v>0</v>
      </c>
      <c r="K58" s="31"/>
      <c r="L58" s="64"/>
      <c r="M58" s="54">
        <f>L58*'Emission factors'!$C$32</f>
        <v>0</v>
      </c>
      <c r="N58" s="25"/>
      <c r="O58" s="64"/>
      <c r="P58" s="54">
        <f>O58*'Emission factors'!$C$32</f>
        <v>0</v>
      </c>
      <c r="Q58" s="25"/>
      <c r="R58" s="72"/>
      <c r="S58" s="54">
        <f>R58*'Emission factors'!$C$32</f>
        <v>0</v>
      </c>
      <c r="T58" s="25"/>
      <c r="U58" s="72"/>
      <c r="V58" s="54">
        <f>U58*'Emission factors'!$C$32</f>
        <v>0</v>
      </c>
      <c r="W58" s="25"/>
      <c r="X58" s="64"/>
      <c r="Y58" s="54">
        <f>X58*'Emission factors'!$C$32</f>
        <v>0</v>
      </c>
      <c r="Z58" s="25"/>
      <c r="AA58" s="72"/>
      <c r="AB58" s="54">
        <f>AA58*'Emission factors'!$C$32</f>
        <v>0</v>
      </c>
      <c r="AC58" s="25"/>
      <c r="AD58" s="72"/>
      <c r="AE58" s="54">
        <f>AD58*'Emission factors'!$C$32</f>
        <v>0</v>
      </c>
      <c r="AF58" s="25"/>
      <c r="AG58" s="73"/>
      <c r="AH58" s="54">
        <f>AG58*'Emission factors'!$C$32</f>
        <v>0</v>
      </c>
    </row>
    <row r="59" spans="1:34" ht="16.8" thickTop="1" thickBot="1" x14ac:dyDescent="0.35">
      <c r="A59" s="29"/>
      <c r="B59" s="313"/>
      <c r="C59" s="44" t="s">
        <v>115</v>
      </c>
      <c r="D59" s="105"/>
      <c r="E59" s="30"/>
      <c r="F59" s="73"/>
      <c r="G59" s="54">
        <f>F59*'Emission factors'!$C$33</f>
        <v>0</v>
      </c>
      <c r="H59" s="31"/>
      <c r="I59" s="72"/>
      <c r="J59" s="54">
        <f>I59*'Emission factors'!$C$33</f>
        <v>0</v>
      </c>
      <c r="K59" s="31"/>
      <c r="L59" s="72"/>
      <c r="M59" s="54">
        <f>L59*'Emission factors'!$C$33</f>
        <v>0</v>
      </c>
      <c r="N59" s="25"/>
      <c r="O59" s="64"/>
      <c r="P59" s="54">
        <f>O59*'Emission factors'!$C$33</f>
        <v>0</v>
      </c>
      <c r="Q59" s="25"/>
      <c r="R59" s="64"/>
      <c r="S59" s="54">
        <f>R59*'Emission factors'!$C$33</f>
        <v>0</v>
      </c>
      <c r="T59" s="25"/>
      <c r="U59" s="64"/>
      <c r="V59" s="54">
        <f>U59*'Emission factors'!$C$33</f>
        <v>0</v>
      </c>
      <c r="W59" s="25"/>
      <c r="X59" s="64"/>
      <c r="Y59" s="61">
        <f>X59*'Emission factors'!$C$33</f>
        <v>0</v>
      </c>
      <c r="Z59" s="25"/>
      <c r="AA59" s="64"/>
      <c r="AB59" s="54">
        <f>AA59*'Emission factors'!$C$33</f>
        <v>0</v>
      </c>
      <c r="AC59" s="25"/>
      <c r="AD59" s="64"/>
      <c r="AE59" s="54">
        <f>AD59*'Emission factors'!$C$33</f>
        <v>0</v>
      </c>
      <c r="AF59" s="25"/>
      <c r="AG59" s="73"/>
      <c r="AH59" s="54">
        <f>AG59*'Emission factors'!$C$33</f>
        <v>0</v>
      </c>
    </row>
    <row r="60" spans="1:34" ht="16.2" thickTop="1" x14ac:dyDescent="0.3">
      <c r="A60" s="29"/>
      <c r="B60" s="314"/>
      <c r="C60" s="41" t="s">
        <v>116</v>
      </c>
      <c r="D60" s="105"/>
      <c r="E60" s="30"/>
      <c r="F60" s="96"/>
      <c r="G60" s="54">
        <f>F60*'Emission factors'!$C$34</f>
        <v>0</v>
      </c>
      <c r="H60" s="31"/>
      <c r="I60" s="96"/>
      <c r="J60" s="54">
        <f>I60*'Emission factors'!$C$34</f>
        <v>0</v>
      </c>
      <c r="K60" s="31"/>
      <c r="L60" s="96"/>
      <c r="M60" s="54">
        <f>L60*'Emission factors'!$C$34</f>
        <v>0</v>
      </c>
      <c r="N60" s="25"/>
      <c r="O60" s="116"/>
      <c r="P60" s="54">
        <f>O60*'Emission factors'!$C$34</f>
        <v>0</v>
      </c>
      <c r="Q60" s="25"/>
      <c r="R60" s="96"/>
      <c r="S60" s="54">
        <f>R60*'Emission factors'!$C$34</f>
        <v>0</v>
      </c>
      <c r="T60" s="25"/>
      <c r="U60" s="116"/>
      <c r="V60" s="54">
        <f>U60*'Emission factors'!$C$34</f>
        <v>0</v>
      </c>
      <c r="W60" s="25"/>
      <c r="X60" s="96"/>
      <c r="Y60" s="61">
        <f>X60*'Emission factors'!$C$34</f>
        <v>0</v>
      </c>
      <c r="Z60" s="25"/>
      <c r="AA60" s="96"/>
      <c r="AB60" s="54">
        <f>AA60*'Emission factors'!$C$34</f>
        <v>0</v>
      </c>
      <c r="AC60" s="25"/>
      <c r="AD60" s="96"/>
      <c r="AE60" s="54">
        <f>AD60*'Emission factors'!$C$34</f>
        <v>0</v>
      </c>
      <c r="AF60" s="25"/>
      <c r="AG60" s="96"/>
      <c r="AH60" s="54">
        <f>AG60*'Emission factors'!$C$34</f>
        <v>0</v>
      </c>
    </row>
    <row r="61" spans="1:34" ht="16.2" thickBot="1" x14ac:dyDescent="0.35">
      <c r="A61" s="29"/>
      <c r="B61" s="315" t="s">
        <v>117</v>
      </c>
      <c r="C61" s="49" t="s">
        <v>118</v>
      </c>
      <c r="D61" s="183"/>
      <c r="E61" s="34"/>
      <c r="F61" s="83"/>
      <c r="G61" s="54">
        <f>F61*'Emission factors'!$C$44</f>
        <v>0</v>
      </c>
      <c r="H61" s="31"/>
      <c r="I61" s="83"/>
      <c r="J61" s="54">
        <f>I61*'Emission factors'!$C$44</f>
        <v>0</v>
      </c>
      <c r="K61" s="31"/>
      <c r="L61" s="94"/>
      <c r="M61" s="54">
        <f>L61*'Emission factors'!$C$44</f>
        <v>0</v>
      </c>
      <c r="N61" s="25"/>
      <c r="O61" s="128"/>
      <c r="P61" s="61">
        <f>O61*'Emission factors'!$C$44</f>
        <v>0</v>
      </c>
      <c r="Q61" s="25"/>
      <c r="R61" s="128"/>
      <c r="S61" s="61">
        <f>R61*'Emission factors'!$C$44</f>
        <v>0</v>
      </c>
      <c r="T61" s="25"/>
      <c r="U61" s="128"/>
      <c r="V61" s="61">
        <f>U61*'Emission factors'!$C$44</f>
        <v>0</v>
      </c>
      <c r="W61" s="25"/>
      <c r="X61" s="128"/>
      <c r="Y61" s="61">
        <f>X61*'Emission factors'!$C$44</f>
        <v>0</v>
      </c>
      <c r="Z61" s="25"/>
      <c r="AA61" s="128"/>
      <c r="AB61" s="61">
        <f>AA61*'Emission factors'!$C$44</f>
        <v>0</v>
      </c>
      <c r="AC61" s="25"/>
      <c r="AD61" s="94"/>
      <c r="AE61" s="61">
        <f>AD61*'Emission factors'!$C$44</f>
        <v>0</v>
      </c>
      <c r="AF61" s="25"/>
      <c r="AG61" s="94"/>
      <c r="AH61" s="61">
        <f>AG61*'Emission factors'!$C$44</f>
        <v>0</v>
      </c>
    </row>
    <row r="62" spans="1:34" ht="16.2" thickTop="1" x14ac:dyDescent="0.3">
      <c r="A62" s="29"/>
      <c r="B62" s="325"/>
      <c r="C62" s="50" t="s">
        <v>119</v>
      </c>
      <c r="D62" s="105"/>
      <c r="E62" s="30"/>
      <c r="F62" s="96"/>
      <c r="G62" s="54">
        <f>F62*'Emission factors'!$C$45</f>
        <v>0</v>
      </c>
      <c r="H62" s="31"/>
      <c r="I62" s="72"/>
      <c r="J62" s="54">
        <f>I62*'Emission factors'!$C$45</f>
        <v>0</v>
      </c>
      <c r="K62" s="31"/>
      <c r="L62" s="116"/>
      <c r="M62" s="54">
        <f>L62*'Emission factors'!$C$45</f>
        <v>0</v>
      </c>
      <c r="N62" s="25"/>
      <c r="O62" s="96"/>
      <c r="P62" s="61">
        <f>O62*'Emission factors'!$C$45</f>
        <v>0</v>
      </c>
      <c r="Q62" s="25"/>
      <c r="R62" s="96"/>
      <c r="S62" s="61">
        <f>R62*'Emission factors'!$C$45</f>
        <v>0</v>
      </c>
      <c r="T62" s="25"/>
      <c r="U62" s="96"/>
      <c r="V62" s="61">
        <f>U62*'Emission factors'!$C$45</f>
        <v>0</v>
      </c>
      <c r="W62" s="25"/>
      <c r="X62" s="96"/>
      <c r="Y62" s="61">
        <f>X62*'Emission factors'!$C$45</f>
        <v>0</v>
      </c>
      <c r="Z62" s="25"/>
      <c r="AA62" s="96"/>
      <c r="AB62" s="61">
        <f>AA62*'Emission factors'!$C$45</f>
        <v>0</v>
      </c>
      <c r="AC62" s="25"/>
      <c r="AD62" s="56"/>
      <c r="AE62" s="61">
        <f>AD62*'Emission factors'!$C$45</f>
        <v>0</v>
      </c>
      <c r="AF62" s="25"/>
      <c r="AG62" s="56"/>
      <c r="AH62" s="61">
        <f>AG62*'Emission factors'!$C$45</f>
        <v>0</v>
      </c>
    </row>
    <row r="63" spans="1:34" ht="16.2" thickBot="1" x14ac:dyDescent="0.35">
      <c r="A63" s="29"/>
      <c r="B63" s="51" t="s">
        <v>120</v>
      </c>
      <c r="C63" s="52" t="s">
        <v>121</v>
      </c>
      <c r="D63" s="105"/>
      <c r="E63" s="30"/>
      <c r="F63" s="74"/>
      <c r="G63" s="69">
        <f>F63*'Emission factors'!$C$39</f>
        <v>0</v>
      </c>
      <c r="H63" s="31"/>
      <c r="I63" s="97"/>
      <c r="J63" s="55">
        <f>I63*'Emission factors'!$C$39</f>
        <v>0</v>
      </c>
      <c r="K63" s="31"/>
      <c r="L63" s="117"/>
      <c r="M63" s="69">
        <f>L63*'Emission factors'!$C$39</f>
        <v>0</v>
      </c>
      <c r="N63" s="25"/>
      <c r="O63" s="97"/>
      <c r="P63" s="55">
        <f>O63*'Emission factors'!$C$39</f>
        <v>0</v>
      </c>
      <c r="Q63" s="25"/>
      <c r="R63" s="137"/>
      <c r="S63" s="69">
        <f>R63*'Emission factors'!$C$39</f>
        <v>0</v>
      </c>
      <c r="T63" s="25"/>
      <c r="U63" s="137"/>
      <c r="V63" s="69">
        <f>U63*'Emission factors'!$C$39</f>
        <v>0</v>
      </c>
      <c r="W63" s="25"/>
      <c r="X63" s="137"/>
      <c r="Y63" s="69">
        <f>X63*'Emission factors'!$C$39</f>
        <v>0</v>
      </c>
      <c r="Z63" s="25"/>
      <c r="AA63" s="137"/>
      <c r="AB63" s="69">
        <f>AA63*'Emission factors'!$C$39</f>
        <v>0</v>
      </c>
      <c r="AC63" s="25"/>
      <c r="AD63" s="137"/>
      <c r="AE63" s="69">
        <f>AD63*'Emission factors'!$C$39</f>
        <v>0</v>
      </c>
      <c r="AF63" s="25"/>
      <c r="AG63" s="137"/>
      <c r="AH63" s="69">
        <f>AG63*'Emission factors'!$C$39</f>
        <v>0</v>
      </c>
    </row>
    <row r="64" spans="1:34" ht="16.2" thickTop="1" x14ac:dyDescent="0.3">
      <c r="B64" s="35"/>
      <c r="I64" s="36"/>
      <c r="J64" s="36"/>
      <c r="AG64" s="36"/>
    </row>
    <row r="65" spans="2:36" x14ac:dyDescent="0.3">
      <c r="B65" s="26" t="s">
        <v>122</v>
      </c>
      <c r="G65" s="37">
        <f>SUM(G36:G63)+G33+G31+G29+G24+G22+G21+G20</f>
        <v>0</v>
      </c>
      <c r="H65" s="37"/>
      <c r="I65" s="37"/>
      <c r="J65" s="37">
        <f t="shared" ref="J65:AH65" si="0">SUM(J36:J63)+J33+J31+J29+J24+J22+J21+J20</f>
        <v>0</v>
      </c>
      <c r="K65" s="37"/>
      <c r="L65" s="37"/>
      <c r="M65" s="37">
        <f t="shared" si="0"/>
        <v>0</v>
      </c>
      <c r="N65" s="37"/>
      <c r="O65" s="37"/>
      <c r="P65" s="37">
        <f t="shared" si="0"/>
        <v>0</v>
      </c>
      <c r="Q65" s="37"/>
      <c r="R65" s="37"/>
      <c r="S65" s="37">
        <f t="shared" si="0"/>
        <v>0</v>
      </c>
      <c r="T65" s="37"/>
      <c r="U65" s="37"/>
      <c r="V65" s="37">
        <f t="shared" si="0"/>
        <v>0</v>
      </c>
      <c r="W65" s="37"/>
      <c r="X65" s="37"/>
      <c r="Y65" s="37">
        <f t="shared" si="0"/>
        <v>0</v>
      </c>
      <c r="Z65" s="37"/>
      <c r="AA65" s="37"/>
      <c r="AB65" s="37">
        <f t="shared" si="0"/>
        <v>0</v>
      </c>
      <c r="AC65" s="37"/>
      <c r="AD65" s="37"/>
      <c r="AE65" s="37">
        <f t="shared" si="0"/>
        <v>0</v>
      </c>
      <c r="AF65" s="37"/>
      <c r="AG65" s="37"/>
      <c r="AH65" s="37">
        <f t="shared" si="0"/>
        <v>0</v>
      </c>
      <c r="AJ65" s="24">
        <f>SUM(F65:AH65)</f>
        <v>0</v>
      </c>
    </row>
  </sheetData>
  <mergeCells count="28">
    <mergeCell ref="F3:J3"/>
    <mergeCell ref="B6:C6"/>
    <mergeCell ref="F6:I6"/>
    <mergeCell ref="G7:I7"/>
    <mergeCell ref="B8:C8"/>
    <mergeCell ref="F8:I8"/>
    <mergeCell ref="B9:C9"/>
    <mergeCell ref="F9:I9"/>
    <mergeCell ref="B10:C10"/>
    <mergeCell ref="B11:C11"/>
    <mergeCell ref="F17:G17"/>
    <mergeCell ref="I17:J17"/>
    <mergeCell ref="AG17:AH17"/>
    <mergeCell ref="B19:B20"/>
    <mergeCell ref="B21:B22"/>
    <mergeCell ref="B23:B24"/>
    <mergeCell ref="B25:B27"/>
    <mergeCell ref="L17:M17"/>
    <mergeCell ref="O17:P17"/>
    <mergeCell ref="R17:S17"/>
    <mergeCell ref="U17:V17"/>
    <mergeCell ref="X17:Y17"/>
    <mergeCell ref="AA17:AB17"/>
    <mergeCell ref="B28:B33"/>
    <mergeCell ref="B36:B42"/>
    <mergeCell ref="B43:B60"/>
    <mergeCell ref="B61:B62"/>
    <mergeCell ref="AD17:AE17"/>
  </mergeCell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18451F4D-2055-4FCE-8E37-7CD72B8FF831}">
          <x14:formula1>
            <xm:f>'Emission factors'!$B$49:$B$52</xm:f>
          </x14:formula1>
          <xm:sqref>F19 I19 L19 O19 R19 U19 X19 AA19 AD19 AG19</xm:sqref>
        </x14:dataValidation>
        <x14:dataValidation type="list" allowBlank="1" showInputMessage="1" showErrorMessage="1" xr:uid="{E116110E-61C1-47E9-B4F7-F5F25870AB0E}">
          <x14:formula1>
            <xm:f>'Emission factors'!$B$68:$B$71</xm:f>
          </x14:formula1>
          <xm:sqref>F23 I23 L23 O23 R23 U23 X23 AA23 AD23 AG23</xm:sqref>
        </x14:dataValidation>
        <x14:dataValidation type="list" allowBlank="1" showInputMessage="1" showErrorMessage="1" xr:uid="{43B07B90-FA41-4222-8A88-9B7B755E4680}">
          <x14:formula1>
            <xm:f>Lists!$B$4:$B$8</xm:f>
          </x14:formula1>
          <xm:sqref>F28 F30 F32 I28 L28 O28 R28 U28 X28 AA28 AD28 AG28 I30 L30 O30 R30 U30 X30 AA30 AD30 AG30 I32 L32 O32 R32 U32 X32 AA32 AD32 AG32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27FEF-058E-445D-AB28-F327E7DD12E4}">
  <sheetPr>
    <tabColor rgb="FF92D050"/>
  </sheetPr>
  <dimension ref="A2:AN128"/>
  <sheetViews>
    <sheetView topLeftCell="A4" zoomScale="39" zoomScaleNormal="39" workbookViewId="0">
      <selection activeCell="F18" sqref="F18"/>
    </sheetView>
  </sheetViews>
  <sheetFormatPr defaultColWidth="8.88671875" defaultRowHeight="14.4" x14ac:dyDescent="0.3"/>
  <cols>
    <col min="1" max="1" width="4.88671875" style="19" customWidth="1"/>
    <col min="2" max="3" width="8.88671875" style="19"/>
    <col min="4" max="4" width="38.44140625" style="19" customWidth="1"/>
    <col min="5" max="5" width="32.6640625" style="19" customWidth="1"/>
    <col min="6" max="6" width="37" style="19" customWidth="1"/>
    <col min="7" max="7" width="23.6640625" style="19" customWidth="1"/>
    <col min="8" max="8" width="20.5546875" style="19" customWidth="1"/>
    <col min="9" max="9" width="21.33203125" style="19" customWidth="1"/>
    <col min="10" max="10" width="21.6640625" style="19" customWidth="1"/>
    <col min="11" max="11" width="21.5546875" style="19" customWidth="1"/>
    <col min="12" max="12" width="23.88671875" style="19" customWidth="1"/>
    <col min="13" max="13" width="17.33203125" style="19" customWidth="1"/>
    <col min="14" max="14" width="20.6640625" style="19" customWidth="1"/>
    <col min="15" max="16384" width="8.88671875" style="19"/>
  </cols>
  <sheetData>
    <row r="2" spans="1:40" s="98" customFormat="1" x14ac:dyDescent="0.3">
      <c r="A2" s="19"/>
      <c r="B2" s="352" t="s">
        <v>124</v>
      </c>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row>
    <row r="3" spans="1:40" s="98" customFormat="1" x14ac:dyDescent="0.3">
      <c r="A3" s="19"/>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c r="AN3" s="352"/>
    </row>
    <row r="4" spans="1:40" s="98" customFormat="1" x14ac:dyDescent="0.3">
      <c r="A4" s="19"/>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row>
    <row r="5" spans="1:40" s="98" customFormat="1" ht="51.6" customHeight="1" x14ac:dyDescent="0.3">
      <c r="A5" s="19"/>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row>
    <row r="6" spans="1:40" s="98" customFormat="1" x14ac:dyDescent="0.3">
      <c r="A6" s="19"/>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row>
    <row r="7" spans="1:40" s="98" customFormat="1" x14ac:dyDescent="0.3">
      <c r="A7" s="19"/>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row>
    <row r="8" spans="1:40" s="98" customFormat="1" x14ac:dyDescent="0.3">
      <c r="A8" s="19"/>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row>
    <row r="14" spans="1:40" ht="36.6" x14ac:dyDescent="0.7">
      <c r="C14" s="362" t="s">
        <v>125</v>
      </c>
      <c r="D14" s="362"/>
      <c r="E14" s="362"/>
      <c r="F14" s="362"/>
      <c r="G14" s="362"/>
      <c r="H14" s="228"/>
    </row>
    <row r="15" spans="1:40" ht="28.8" x14ac:dyDescent="0.55000000000000004">
      <c r="C15" s="230"/>
      <c r="D15" s="237"/>
      <c r="E15" s="240"/>
      <c r="F15" s="360" t="s">
        <v>126</v>
      </c>
      <c r="G15" s="361"/>
    </row>
    <row r="16" spans="1:40" ht="28.8" x14ac:dyDescent="0.55000000000000004">
      <c r="C16" s="242"/>
      <c r="D16" s="238"/>
      <c r="E16" s="241"/>
      <c r="F16" s="231" t="s">
        <v>127</v>
      </c>
      <c r="G16" s="232" t="s">
        <v>128</v>
      </c>
    </row>
    <row r="17" spans="3:39" ht="31.2" customHeight="1" x14ac:dyDescent="0.55000000000000004">
      <c r="C17" s="354" t="s">
        <v>129</v>
      </c>
      <c r="D17" s="355"/>
      <c r="E17" s="356"/>
      <c r="F17" s="239">
        <f>'Carbon calculator_ Current LKD '!AJ65</f>
        <v>2.3760318749999998</v>
      </c>
      <c r="G17" s="234"/>
    </row>
    <row r="18" spans="3:39" ht="31.2" customHeight="1" x14ac:dyDescent="0.55000000000000004">
      <c r="C18" s="354" t="s">
        <v>130</v>
      </c>
      <c r="D18" s="355"/>
      <c r="E18" s="356"/>
      <c r="F18" s="233">
        <f>'Carbon calculator_ Revised'!AJ65</f>
        <v>0</v>
      </c>
      <c r="G18" s="234"/>
    </row>
    <row r="19" spans="3:39" ht="28.8" x14ac:dyDescent="0.55000000000000004">
      <c r="C19" s="357" t="s">
        <v>131</v>
      </c>
      <c r="D19" s="358"/>
      <c r="E19" s="359"/>
      <c r="F19" s="235"/>
      <c r="G19" s="236"/>
    </row>
    <row r="26" spans="3:39" ht="21" x14ac:dyDescent="0.4">
      <c r="D26" s="353"/>
      <c r="E26" s="353"/>
      <c r="F26" s="353"/>
      <c r="G26" s="353"/>
      <c r="H26" s="353"/>
      <c r="I26" s="353"/>
      <c r="J26" s="353"/>
      <c r="K26" s="353"/>
      <c r="L26" s="353"/>
      <c r="M26" s="353"/>
      <c r="N26" s="353"/>
      <c r="O26" s="353"/>
      <c r="P26" s="353"/>
      <c r="Q26" s="353"/>
      <c r="R26" s="353"/>
      <c r="S26" s="353"/>
      <c r="T26" s="353"/>
      <c r="U26" s="353"/>
      <c r="V26" s="353"/>
      <c r="W26" s="353"/>
    </row>
    <row r="27" spans="3:39" s="229" customFormat="1" ht="33.6" customHeight="1" x14ac:dyDescent="0.3">
      <c r="C27" s="344" t="s">
        <v>132</v>
      </c>
      <c r="D27" s="345"/>
      <c r="E27" s="345"/>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345"/>
      <c r="AD27" s="345"/>
      <c r="AE27" s="345"/>
      <c r="AF27" s="345"/>
      <c r="AG27" s="345"/>
      <c r="AH27" s="345"/>
      <c r="AI27" s="345"/>
      <c r="AJ27" s="345"/>
      <c r="AK27" s="345"/>
      <c r="AL27" s="345"/>
      <c r="AM27" s="346"/>
    </row>
    <row r="28" spans="3:39" s="229" customFormat="1" ht="33.6" customHeight="1" x14ac:dyDescent="0.3">
      <c r="C28" s="347"/>
      <c r="D28" s="348"/>
      <c r="E28" s="348"/>
      <c r="F28" s="348"/>
      <c r="G28" s="348"/>
      <c r="H28" s="348"/>
      <c r="I28" s="348"/>
      <c r="J28" s="348"/>
      <c r="K28" s="348"/>
      <c r="L28" s="348"/>
      <c r="M28" s="348"/>
      <c r="N28" s="348"/>
      <c r="O28" s="348"/>
      <c r="P28" s="348"/>
      <c r="Q28" s="348"/>
      <c r="R28" s="348"/>
      <c r="S28" s="348"/>
      <c r="T28" s="348"/>
      <c r="U28" s="348"/>
      <c r="V28" s="348"/>
      <c r="W28" s="348"/>
      <c r="X28" s="348"/>
      <c r="Y28" s="348"/>
      <c r="Z28" s="348"/>
      <c r="AA28" s="348"/>
      <c r="AB28" s="348"/>
      <c r="AC28" s="348"/>
      <c r="AD28" s="348"/>
      <c r="AE28" s="348"/>
      <c r="AF28" s="348"/>
      <c r="AG28" s="348"/>
      <c r="AH28" s="348"/>
      <c r="AI28" s="348"/>
      <c r="AJ28" s="348"/>
      <c r="AK28" s="348"/>
      <c r="AL28" s="348"/>
      <c r="AM28" s="349"/>
    </row>
    <row r="29" spans="3:39" s="229" customFormat="1" ht="33.6" customHeight="1" x14ac:dyDescent="0.3">
      <c r="C29" s="247"/>
      <c r="D29" s="248"/>
      <c r="E29" s="248"/>
      <c r="F29" s="248"/>
      <c r="G29" s="248"/>
      <c r="H29" s="248"/>
      <c r="I29" s="248"/>
      <c r="J29" s="248"/>
      <c r="K29" s="248"/>
      <c r="L29" s="248"/>
      <c r="M29" s="248"/>
      <c r="N29" s="248"/>
      <c r="O29" s="248"/>
      <c r="P29" s="248"/>
      <c r="Q29" s="248"/>
      <c r="R29" s="248"/>
      <c r="S29" s="248"/>
      <c r="T29" s="248"/>
      <c r="U29" s="248"/>
      <c r="V29" s="248"/>
      <c r="W29" s="248"/>
      <c r="X29" s="248"/>
      <c r="Y29" s="248"/>
      <c r="Z29" s="248"/>
      <c r="AM29" s="249"/>
    </row>
    <row r="30" spans="3:39" s="229" customFormat="1" ht="33.6" customHeight="1" x14ac:dyDescent="0.3">
      <c r="C30" s="247"/>
      <c r="D30" s="248"/>
      <c r="E30" s="248"/>
      <c r="F30" s="248"/>
      <c r="G30" s="248"/>
      <c r="H30" s="248"/>
      <c r="I30" s="248"/>
      <c r="J30" s="248"/>
      <c r="K30" s="248"/>
      <c r="L30" s="248"/>
      <c r="M30" s="248"/>
      <c r="N30" s="248"/>
      <c r="O30" s="248"/>
      <c r="P30" s="248"/>
      <c r="Q30" s="248"/>
      <c r="R30" s="248"/>
      <c r="S30" s="248"/>
      <c r="T30" s="248"/>
      <c r="U30" s="248"/>
      <c r="V30" s="248"/>
      <c r="W30" s="248"/>
      <c r="X30" s="248"/>
      <c r="Y30" s="248"/>
      <c r="Z30" s="248"/>
      <c r="AM30" s="249"/>
    </row>
    <row r="31" spans="3:39" ht="28.8" x14ac:dyDescent="0.55000000000000004">
      <c r="C31" s="243"/>
      <c r="D31" s="244"/>
      <c r="E31" s="244"/>
      <c r="F31" s="244"/>
      <c r="G31" s="244"/>
      <c r="H31" s="244"/>
      <c r="I31" s="244"/>
      <c r="J31" s="244"/>
      <c r="K31" s="244"/>
      <c r="L31" s="244"/>
      <c r="M31" s="244"/>
      <c r="N31" s="244"/>
      <c r="O31" s="244"/>
      <c r="P31" s="244"/>
      <c r="Q31" s="244"/>
      <c r="R31" s="244"/>
      <c r="S31" s="244"/>
      <c r="T31" s="244"/>
      <c r="U31" s="244"/>
      <c r="V31" s="244"/>
      <c r="W31" s="244"/>
      <c r="X31" s="245"/>
      <c r="Y31" s="245"/>
      <c r="Z31" s="245"/>
      <c r="AM31" s="225"/>
    </row>
    <row r="32" spans="3:39" ht="28.8" x14ac:dyDescent="0.55000000000000004">
      <c r="C32" s="243"/>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M32" s="225"/>
    </row>
    <row r="33" spans="3:39" ht="28.8" x14ac:dyDescent="0.55000000000000004">
      <c r="C33" s="243"/>
      <c r="D33" s="350" t="s">
        <v>133</v>
      </c>
      <c r="E33" s="350"/>
      <c r="F33" s="350"/>
      <c r="G33" s="350"/>
      <c r="H33" s="350"/>
      <c r="I33" s="350"/>
      <c r="J33" s="350"/>
      <c r="K33" s="350"/>
      <c r="L33" s="350"/>
      <c r="M33" s="350"/>
      <c r="N33" s="350"/>
      <c r="O33" s="245"/>
      <c r="P33" s="245"/>
      <c r="Q33" s="245"/>
      <c r="R33" s="245"/>
      <c r="S33" s="245"/>
      <c r="T33" s="245"/>
      <c r="U33" s="245"/>
      <c r="V33" s="245"/>
      <c r="W33" s="245"/>
      <c r="X33" s="245"/>
      <c r="Y33" s="245"/>
      <c r="Z33" s="245"/>
      <c r="AM33" s="225"/>
    </row>
    <row r="34" spans="3:39" ht="28.8" x14ac:dyDescent="0.55000000000000004">
      <c r="C34" s="243"/>
      <c r="D34" s="250"/>
      <c r="E34" s="251" t="s">
        <v>46</v>
      </c>
      <c r="F34" s="251" t="s">
        <v>47</v>
      </c>
      <c r="G34" s="251" t="s">
        <v>48</v>
      </c>
      <c r="H34" s="251" t="s">
        <v>49</v>
      </c>
      <c r="I34" s="251" t="s">
        <v>50</v>
      </c>
      <c r="J34" s="251" t="s">
        <v>51</v>
      </c>
      <c r="K34" s="251" t="s">
        <v>52</v>
      </c>
      <c r="L34" s="251" t="s">
        <v>53</v>
      </c>
      <c r="M34" s="251" t="s">
        <v>54</v>
      </c>
      <c r="N34" s="251" t="s">
        <v>55</v>
      </c>
      <c r="O34" s="245"/>
      <c r="P34" s="245"/>
      <c r="Q34" s="245"/>
      <c r="R34" s="245"/>
      <c r="S34" s="245"/>
      <c r="T34" s="245"/>
      <c r="U34" s="245"/>
      <c r="V34" s="245"/>
      <c r="W34" s="245"/>
      <c r="X34" s="245"/>
      <c r="Y34" s="245"/>
      <c r="Z34" s="245"/>
      <c r="AM34" s="225"/>
    </row>
    <row r="35" spans="3:39" ht="28.8" x14ac:dyDescent="0.55000000000000004">
      <c r="C35" s="243"/>
      <c r="D35" s="252" t="s">
        <v>134</v>
      </c>
      <c r="E35" s="253">
        <f>'Carbon calculator_ Current LKD '!G20</f>
        <v>0</v>
      </c>
      <c r="F35" s="253">
        <f>'Carbon calculator_ Current LKD '!J20</f>
        <v>0</v>
      </c>
      <c r="G35" s="253">
        <f>'Carbon calculator_ Current LKD '!M20</f>
        <v>0</v>
      </c>
      <c r="H35" s="253">
        <f>'Carbon calculator_ Current LKD '!P20</f>
        <v>0</v>
      </c>
      <c r="I35" s="253">
        <f>'Carbon calculator_ Current LKD '!S20</f>
        <v>0</v>
      </c>
      <c r="J35" s="253">
        <f>'Carbon calculator_ Current LKD '!V20</f>
        <v>0</v>
      </c>
      <c r="K35" s="253">
        <f>'Carbon calculator_ Current LKD '!Y20</f>
        <v>0</v>
      </c>
      <c r="L35" s="253">
        <f>'Carbon calculator_ Current LKD '!AB20</f>
        <v>0</v>
      </c>
      <c r="M35" s="253">
        <f>'Carbon calculator_ Current LKD '!AE20</f>
        <v>0</v>
      </c>
      <c r="N35" s="253">
        <f>'Carbon calculator_ Current LKD '!AH20</f>
        <v>0</v>
      </c>
      <c r="O35" s="245"/>
      <c r="P35" s="245"/>
      <c r="Q35" s="245"/>
      <c r="R35" s="245"/>
      <c r="S35" s="245"/>
      <c r="T35" s="245"/>
      <c r="U35" s="245"/>
      <c r="V35" s="245"/>
      <c r="W35" s="245"/>
      <c r="X35" s="245"/>
      <c r="Y35" s="245"/>
      <c r="Z35" s="245"/>
      <c r="AM35" s="225"/>
    </row>
    <row r="36" spans="3:39" ht="54" customHeight="1" x14ac:dyDescent="0.55000000000000004">
      <c r="C36" s="243"/>
      <c r="D36" s="252" t="s">
        <v>135</v>
      </c>
      <c r="E36" s="253">
        <f>'Carbon calculator_ Current LKD '!G21+'Carbon calculator_ Current LKD '!G22</f>
        <v>0</v>
      </c>
      <c r="F36" s="253">
        <f>SUM('Carbon calculator_ Current LKD '!J21:J22)</f>
        <v>0</v>
      </c>
      <c r="G36" s="253">
        <f>SUM('Carbon calculator_ Current LKD '!M21:M22)</f>
        <v>9.6031875000000003E-2</v>
      </c>
      <c r="H36" s="253">
        <f>SUM('Carbon calculator_ Current LKD '!P21:P22)</f>
        <v>0</v>
      </c>
      <c r="I36" s="253">
        <f>SUM('Carbon calculator_ Current LKD '!S21:S22)</f>
        <v>0</v>
      </c>
      <c r="J36" s="253">
        <f>SUM('Carbon calculator_ Current LKD '!V21:V22)</f>
        <v>0</v>
      </c>
      <c r="K36" s="253">
        <f>SUM('Carbon calculator_ Current LKD '!Y21:Y22)</f>
        <v>0</v>
      </c>
      <c r="L36" s="253">
        <f>SUM('Carbon calculator_ Current LKD '!AB21:AB22)</f>
        <v>0</v>
      </c>
      <c r="M36" s="253">
        <f>SUM('Carbon calculator_ Current LKD '!AE21:AE22)</f>
        <v>0</v>
      </c>
      <c r="N36" s="253">
        <f>SUM('Carbon calculator_ Current LKD '!AH21:AH22)</f>
        <v>0</v>
      </c>
      <c r="O36" s="245"/>
      <c r="P36" s="245"/>
      <c r="Q36" s="245"/>
      <c r="R36" s="245"/>
      <c r="S36" s="245"/>
      <c r="T36" s="245"/>
      <c r="U36" s="245"/>
      <c r="V36" s="245"/>
      <c r="W36" s="245"/>
      <c r="X36" s="245"/>
      <c r="Y36" s="245"/>
      <c r="Z36" s="245"/>
      <c r="AM36" s="225"/>
    </row>
    <row r="37" spans="3:39" ht="28.8" x14ac:dyDescent="0.55000000000000004">
      <c r="C37" s="243"/>
      <c r="D37" s="252" t="s">
        <v>21</v>
      </c>
      <c r="E37" s="253">
        <f>'Carbon calculator_ Current LKD '!G24+'Carbon calculator_ Current LKD '!G27</f>
        <v>0</v>
      </c>
      <c r="F37" s="253">
        <f>SUM('Carbon calculator_ Current LKD '!J24:J27)</f>
        <v>0</v>
      </c>
      <c r="G37" s="253">
        <f>SUM('Carbon calculator_ Current LKD '!M24:M27)</f>
        <v>0</v>
      </c>
      <c r="H37" s="253">
        <f>SUM('Carbon calculator_ Current LKD '!P24:P27)</f>
        <v>0</v>
      </c>
      <c r="I37" s="253">
        <f>SUM('Carbon calculator_ Current LKD '!S23:S27)</f>
        <v>0</v>
      </c>
      <c r="J37" s="253">
        <f>SUM('Carbon calculator_ Current LKD '!V23:V27)</f>
        <v>0</v>
      </c>
      <c r="K37" s="253">
        <f>SUM('Carbon calculator_ Current LKD '!Y23:Y27)</f>
        <v>0</v>
      </c>
      <c r="L37" s="253">
        <f>SUM('Carbon calculator_ Current LKD '!AB24:AB27)</f>
        <v>0</v>
      </c>
      <c r="M37" s="253">
        <f>SUM('Carbon calculator_ Current LKD '!AE23:AE27)</f>
        <v>0</v>
      </c>
      <c r="N37" s="253">
        <f>SUM('Carbon calculator_ Current LKD '!AH23:AH27)</f>
        <v>0</v>
      </c>
      <c r="O37" s="245"/>
      <c r="P37" s="245"/>
      <c r="Q37" s="245"/>
      <c r="R37" s="245"/>
      <c r="S37" s="245"/>
      <c r="T37" s="245"/>
      <c r="U37" s="245"/>
      <c r="V37" s="245"/>
      <c r="W37" s="245"/>
      <c r="X37" s="245"/>
      <c r="Y37" s="245"/>
      <c r="Z37" s="245"/>
      <c r="AM37" s="225"/>
    </row>
    <row r="38" spans="3:39" ht="28.8" x14ac:dyDescent="0.55000000000000004">
      <c r="C38" s="243"/>
      <c r="D38" s="252" t="s">
        <v>136</v>
      </c>
      <c r="E38" s="253">
        <f>SUM('Carbon calculator_ Current LKD '!G29:G33)</f>
        <v>0</v>
      </c>
      <c r="F38" s="253">
        <f>SUM('Carbon calculator_ Current LKD '!J29:J33)</f>
        <v>0</v>
      </c>
      <c r="G38" s="253">
        <f>SUM('Carbon calculator_ Current LKD '!M28:M33)</f>
        <v>0</v>
      </c>
      <c r="H38" s="253">
        <f>SUM('Carbon calculator_ Current LKD '!P28:P33)</f>
        <v>0</v>
      </c>
      <c r="I38" s="253">
        <f>SUM('Carbon calculator_ Current LKD '!S28:S34)</f>
        <v>0</v>
      </c>
      <c r="J38" s="253">
        <f>SUM('Carbon calculator_ Current LKD '!V28:V33)</f>
        <v>0</v>
      </c>
      <c r="K38" s="253">
        <f>SUM('Carbon calculator_ Current LKD '!Y28:Y33)</f>
        <v>0</v>
      </c>
      <c r="L38" s="253">
        <f>SUM('Carbon calculator_ Current LKD '!AB28:AB33)</f>
        <v>0</v>
      </c>
      <c r="M38" s="253">
        <f>SUM('Carbon calculator_ Current LKD '!AE28:AE33)</f>
        <v>0</v>
      </c>
      <c r="N38" s="253">
        <f>SUM('Carbon calculator_ Current LKD '!AH29:AH33)</f>
        <v>0</v>
      </c>
      <c r="O38" s="245"/>
      <c r="P38" s="245"/>
      <c r="Q38" s="245"/>
      <c r="R38" s="245"/>
      <c r="S38" s="245"/>
      <c r="T38" s="245"/>
      <c r="U38" s="245"/>
      <c r="V38" s="245"/>
      <c r="W38" s="245"/>
      <c r="X38" s="245"/>
      <c r="Y38" s="245"/>
      <c r="Z38" s="245"/>
      <c r="AM38" s="225"/>
    </row>
    <row r="39" spans="3:39" ht="28.8" x14ac:dyDescent="0.55000000000000004">
      <c r="C39" s="243"/>
      <c r="D39" s="252" t="s">
        <v>91</v>
      </c>
      <c r="E39" s="253">
        <f>SUM('Carbon calculator_ Current LKD '!G35:G42)</f>
        <v>0</v>
      </c>
      <c r="F39" s="253">
        <f>SUM('Carbon calculator_ Current LKD '!J36:J42)</f>
        <v>0</v>
      </c>
      <c r="G39" s="253">
        <f>SUM('Carbon calculator_ Current LKD '!M36:M42)</f>
        <v>0</v>
      </c>
      <c r="H39" s="253">
        <f>SUM('Carbon calculator_ Current LKD '!P36:P42)</f>
        <v>0</v>
      </c>
      <c r="I39" s="253">
        <f>SUM('Carbon calculator_ Current LKD '!S36:S42)</f>
        <v>0</v>
      </c>
      <c r="J39" s="253">
        <f>SUM('Carbon calculator_ Current LKD '!V36:V42)</f>
        <v>0</v>
      </c>
      <c r="K39" s="253">
        <f>SUM('Carbon calculator_ Current LKD '!Y36:Y42)</f>
        <v>0</v>
      </c>
      <c r="L39" s="253">
        <f>SUM('Carbon calculator_ Current LKD '!AB36:AB42)</f>
        <v>0</v>
      </c>
      <c r="M39" s="253">
        <f>SUM('Carbon calculator_ Current LKD '!AE36:AE42)</f>
        <v>0</v>
      </c>
      <c r="N39" s="253">
        <f>SUM('Carbon calculator_ Current LKD '!AH36:AH42)</f>
        <v>0</v>
      </c>
      <c r="O39" s="245"/>
      <c r="P39" s="245"/>
      <c r="Q39" s="245"/>
      <c r="R39" s="245"/>
      <c r="S39" s="245"/>
      <c r="T39" s="245"/>
      <c r="U39" s="245"/>
      <c r="V39" s="245"/>
      <c r="W39" s="245"/>
      <c r="X39" s="245"/>
      <c r="Y39" s="245"/>
      <c r="Z39" s="245"/>
      <c r="AM39" s="225"/>
    </row>
    <row r="40" spans="3:39" ht="28.8" x14ac:dyDescent="0.55000000000000004">
      <c r="C40" s="243"/>
      <c r="D40" s="252" t="s">
        <v>137</v>
      </c>
      <c r="E40" s="253">
        <f>SUM('Carbon calculator_ Current LKD '!G43:G60)+'Carbon calculator_ Current LKD '!G63</f>
        <v>0</v>
      </c>
      <c r="F40" s="253">
        <f>SUM('Carbon calculator_ Current LKD '!J43:J60)+'Carbon calculator_ Current LKD '!J63</f>
        <v>0</v>
      </c>
      <c r="G40" s="253">
        <f>SUM('Carbon calculator_ Current LKD '!M43:M60)+'Carbon calculator_ Current LKD '!M63</f>
        <v>0</v>
      </c>
      <c r="H40" s="253">
        <f>SUM('Carbon calculator_ Current LKD '!P43:P60)+'Carbon calculator_ Current LKD '!P63</f>
        <v>0</v>
      </c>
      <c r="I40" s="253">
        <f>SUM('Carbon calculator_ Current LKD '!S43:S60)+'Carbon calculator_ Current LKD '!S63</f>
        <v>1.7749999999999999</v>
      </c>
      <c r="J40" s="253">
        <f>SUM('Carbon calculator_ Current LKD '!V43:V60)+'Carbon calculator_ Current LKD '!V63</f>
        <v>0</v>
      </c>
      <c r="K40" s="253">
        <f>SUM('Carbon calculator_ Current LKD '!Y43:Y60)+'Carbon calculator_ Current LKD '!Y63</f>
        <v>0</v>
      </c>
      <c r="L40" s="253">
        <f>SUM('Carbon calculator_ Current LKD '!AB43:AB60)+'Carbon calculator_ Current LKD '!AB63</f>
        <v>0</v>
      </c>
      <c r="M40" s="253">
        <f>SUM('Carbon calculator_ Current LKD '!AE43:AE60)+'Carbon calculator_ Current LKD '!AE63</f>
        <v>0</v>
      </c>
      <c r="N40" s="253">
        <f>SUM('Carbon calculator_ Current LKD '!AH43:AH60)+'Carbon calculator_ Current LKD '!AH63</f>
        <v>0</v>
      </c>
      <c r="O40" s="245"/>
      <c r="P40" s="245"/>
      <c r="Q40" s="245"/>
      <c r="R40" s="245"/>
      <c r="S40" s="245"/>
      <c r="T40" s="245"/>
      <c r="U40" s="245"/>
      <c r="V40" s="245"/>
      <c r="W40" s="245"/>
      <c r="X40" s="245"/>
      <c r="Y40" s="245"/>
      <c r="Z40" s="245"/>
      <c r="AM40" s="225"/>
    </row>
    <row r="41" spans="3:39" ht="28.8" x14ac:dyDescent="0.55000000000000004">
      <c r="C41" s="243"/>
      <c r="D41" s="252" t="s">
        <v>138</v>
      </c>
      <c r="E41" s="253">
        <f>SUM('Carbon calculator_ Current LKD '!G61:G62)</f>
        <v>0</v>
      </c>
      <c r="F41" s="253">
        <f>SUM('Carbon calculator_ Current LKD '!J61:J62)</f>
        <v>0</v>
      </c>
      <c r="G41" s="253">
        <f>SUM('Carbon calculator_ Current LKD '!M61:M62)</f>
        <v>0</v>
      </c>
      <c r="H41" s="253">
        <f>SUM('Carbon calculator_ Current LKD '!P61:P62)</f>
        <v>0</v>
      </c>
      <c r="I41" s="253">
        <f>SUM('Carbon calculator_ Current LKD '!S61:S62)</f>
        <v>0.505</v>
      </c>
      <c r="J41" s="253">
        <f>SUM('Carbon calculator_ Current LKD '!V61:V62)</f>
        <v>0</v>
      </c>
      <c r="K41" s="253">
        <f>SUM('Carbon calculator_ Current LKD '!Y61:Y62)</f>
        <v>0</v>
      </c>
      <c r="L41" s="253">
        <f>SUM('Carbon calculator_ Current LKD '!AB61:AB62)</f>
        <v>0</v>
      </c>
      <c r="M41" s="253">
        <f>SUM('Carbon calculator_ Current LKD '!AE61:AE62)</f>
        <v>0</v>
      </c>
      <c r="N41" s="253">
        <f>SUM('Carbon calculator_ Current LKD '!AH61:AH62)</f>
        <v>0</v>
      </c>
      <c r="O41" s="245"/>
      <c r="P41" s="245"/>
      <c r="Q41" s="245"/>
      <c r="R41" s="245"/>
      <c r="S41" s="245"/>
      <c r="T41" s="245"/>
      <c r="U41" s="245"/>
      <c r="V41" s="245"/>
      <c r="W41" s="245"/>
      <c r="X41" s="245"/>
      <c r="Y41" s="245"/>
      <c r="Z41" s="245"/>
      <c r="AM41" s="225"/>
    </row>
    <row r="42" spans="3:39" ht="28.8" x14ac:dyDescent="0.55000000000000004">
      <c r="C42" s="243"/>
      <c r="D42" s="254" t="s">
        <v>122</v>
      </c>
      <c r="E42" s="255">
        <f>SUM(E35:E41)</f>
        <v>0</v>
      </c>
      <c r="F42" s="256">
        <f t="shared" ref="F42:N42" si="0">SUM(F35:F41)</f>
        <v>0</v>
      </c>
      <c r="G42" s="256">
        <f t="shared" si="0"/>
        <v>9.6031875000000003E-2</v>
      </c>
      <c r="H42" s="256">
        <f t="shared" si="0"/>
        <v>0</v>
      </c>
      <c r="I42" s="256">
        <f t="shared" si="0"/>
        <v>2.2799999999999998</v>
      </c>
      <c r="J42" s="256">
        <f t="shared" si="0"/>
        <v>0</v>
      </c>
      <c r="K42" s="256">
        <f t="shared" si="0"/>
        <v>0</v>
      </c>
      <c r="L42" s="256">
        <f t="shared" si="0"/>
        <v>0</v>
      </c>
      <c r="M42" s="256">
        <f t="shared" si="0"/>
        <v>0</v>
      </c>
      <c r="N42" s="256">
        <f t="shared" si="0"/>
        <v>0</v>
      </c>
      <c r="O42" s="245"/>
      <c r="P42" s="245"/>
      <c r="Q42" s="245"/>
      <c r="R42" s="245"/>
      <c r="S42" s="245"/>
      <c r="T42" s="245"/>
      <c r="U42" s="245"/>
      <c r="V42" s="245"/>
      <c r="W42" s="245"/>
      <c r="X42" s="245"/>
      <c r="Y42" s="245"/>
      <c r="Z42" s="245"/>
      <c r="AM42" s="225"/>
    </row>
    <row r="43" spans="3:39" ht="28.8" x14ac:dyDescent="0.55000000000000004">
      <c r="C43" s="243"/>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M43" s="225"/>
    </row>
    <row r="44" spans="3:39" ht="28.8" x14ac:dyDescent="0.55000000000000004">
      <c r="C44" s="243"/>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M44" s="225"/>
    </row>
    <row r="45" spans="3:39" ht="28.8" x14ac:dyDescent="0.55000000000000004">
      <c r="C45" s="243"/>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M45" s="225"/>
    </row>
    <row r="46" spans="3:39" ht="28.8" x14ac:dyDescent="0.55000000000000004">
      <c r="C46" s="243"/>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M46" s="225"/>
    </row>
    <row r="47" spans="3:39" ht="28.8" x14ac:dyDescent="0.55000000000000004">
      <c r="C47" s="243"/>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M47" s="225"/>
    </row>
    <row r="48" spans="3:39" ht="28.8" x14ac:dyDescent="0.55000000000000004">
      <c r="C48" s="243"/>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M48" s="225"/>
    </row>
    <row r="49" spans="3:39" ht="28.8" x14ac:dyDescent="0.55000000000000004">
      <c r="C49" s="243"/>
      <c r="D49" s="246"/>
      <c r="E49" s="246" t="s">
        <v>139</v>
      </c>
      <c r="F49" s="246"/>
      <c r="G49" s="246"/>
      <c r="H49" s="245"/>
      <c r="I49" s="245"/>
      <c r="J49" s="245"/>
      <c r="K49" s="245"/>
      <c r="L49" s="245"/>
      <c r="M49" s="245"/>
      <c r="N49" s="245"/>
      <c r="O49" s="245"/>
      <c r="P49" s="245"/>
      <c r="Q49" s="245"/>
      <c r="R49" s="245"/>
      <c r="S49" s="245"/>
      <c r="T49" s="245"/>
      <c r="U49" s="245"/>
      <c r="V49" s="245"/>
      <c r="W49" s="245"/>
      <c r="X49" s="245"/>
      <c r="Y49" s="245"/>
      <c r="Z49" s="245"/>
      <c r="AM49" s="225"/>
    </row>
    <row r="50" spans="3:39" ht="57.6" x14ac:dyDescent="0.55000000000000004">
      <c r="C50" s="243"/>
      <c r="D50" s="351"/>
      <c r="E50" s="351"/>
      <c r="F50" s="257" t="s">
        <v>140</v>
      </c>
      <c r="G50" s="257" t="s">
        <v>141</v>
      </c>
      <c r="H50" s="245"/>
      <c r="I50" s="245"/>
      <c r="J50" s="245"/>
      <c r="K50" s="245"/>
      <c r="L50" s="245"/>
      <c r="M50" s="245"/>
      <c r="N50" s="245"/>
      <c r="O50" s="245"/>
      <c r="P50" s="245"/>
      <c r="Q50" s="245"/>
      <c r="R50" s="245"/>
      <c r="S50" s="245"/>
      <c r="T50" s="245"/>
      <c r="U50" s="245"/>
      <c r="V50" s="245"/>
      <c r="W50" s="245"/>
      <c r="X50" s="245"/>
      <c r="Y50" s="245"/>
      <c r="Z50" s="245"/>
      <c r="AM50" s="225"/>
    </row>
    <row r="51" spans="3:39" ht="37.950000000000003" customHeight="1" x14ac:dyDescent="0.55000000000000004">
      <c r="C51" s="243"/>
      <c r="D51" s="343" t="s">
        <v>142</v>
      </c>
      <c r="E51" s="343"/>
      <c r="F51" s="258">
        <f t="shared" ref="F51:F57" si="1">SUM(E35:N35)</f>
        <v>0</v>
      </c>
      <c r="G51" s="259">
        <f t="shared" ref="G51:G57" si="2">F51/$F$58</f>
        <v>0</v>
      </c>
      <c r="H51" s="245"/>
      <c r="I51" s="245"/>
      <c r="J51" s="245"/>
      <c r="K51" s="245"/>
      <c r="L51" s="245"/>
      <c r="M51" s="245"/>
      <c r="N51" s="245"/>
      <c r="O51" s="245"/>
      <c r="P51" s="245"/>
      <c r="Q51" s="245"/>
      <c r="R51" s="245"/>
      <c r="S51" s="245"/>
      <c r="T51" s="245"/>
      <c r="U51" s="245"/>
      <c r="V51" s="245"/>
      <c r="W51" s="245"/>
      <c r="X51" s="245"/>
      <c r="Y51" s="245"/>
      <c r="Z51" s="245"/>
      <c r="AM51" s="225"/>
    </row>
    <row r="52" spans="3:39" ht="55.2" customHeight="1" x14ac:dyDescent="0.55000000000000004">
      <c r="C52" s="243"/>
      <c r="D52" s="343" t="s">
        <v>135</v>
      </c>
      <c r="E52" s="343"/>
      <c r="F52" s="258">
        <f t="shared" si="1"/>
        <v>9.6031875000000003E-2</v>
      </c>
      <c r="G52" s="259">
        <f t="shared" si="2"/>
        <v>4.0416913598854819E-2</v>
      </c>
      <c r="H52" s="245"/>
      <c r="I52" s="245"/>
      <c r="J52" s="245"/>
      <c r="K52" s="245"/>
      <c r="L52" s="245"/>
      <c r="M52" s="245"/>
      <c r="N52" s="245"/>
      <c r="O52" s="245"/>
      <c r="P52" s="245"/>
      <c r="Q52" s="245"/>
      <c r="R52" s="245"/>
      <c r="S52" s="245"/>
      <c r="T52" s="245"/>
      <c r="U52" s="245"/>
      <c r="V52" s="245"/>
      <c r="W52" s="245"/>
      <c r="X52" s="245"/>
      <c r="Y52" s="245"/>
      <c r="Z52" s="245"/>
      <c r="AM52" s="225"/>
    </row>
    <row r="53" spans="3:39" ht="28.8" x14ac:dyDescent="0.55000000000000004">
      <c r="C53" s="243"/>
      <c r="D53" s="343" t="s">
        <v>21</v>
      </c>
      <c r="E53" s="343"/>
      <c r="F53" s="258">
        <f t="shared" si="1"/>
        <v>0</v>
      </c>
      <c r="G53" s="259">
        <f t="shared" si="2"/>
        <v>0</v>
      </c>
      <c r="H53" s="245"/>
      <c r="I53" s="245"/>
      <c r="J53" s="245"/>
      <c r="K53" s="245"/>
      <c r="L53" s="245"/>
      <c r="M53" s="245"/>
      <c r="N53" s="245"/>
      <c r="O53" s="245"/>
      <c r="P53" s="245"/>
      <c r="Q53" s="245"/>
      <c r="R53" s="245"/>
      <c r="S53" s="245"/>
      <c r="T53" s="245"/>
      <c r="U53" s="245"/>
      <c r="V53" s="245"/>
      <c r="W53" s="245"/>
      <c r="X53" s="245"/>
      <c r="Y53" s="245"/>
      <c r="Z53" s="245"/>
      <c r="AM53" s="225"/>
    </row>
    <row r="54" spans="3:39" ht="28.8" x14ac:dyDescent="0.55000000000000004">
      <c r="C54" s="243"/>
      <c r="D54" s="343" t="s">
        <v>136</v>
      </c>
      <c r="E54" s="343"/>
      <c r="F54" s="258">
        <f t="shared" si="1"/>
        <v>0</v>
      </c>
      <c r="G54" s="259">
        <f t="shared" si="2"/>
        <v>0</v>
      </c>
      <c r="H54" s="245"/>
      <c r="I54" s="245"/>
      <c r="J54" s="245"/>
      <c r="K54" s="245"/>
      <c r="L54" s="245"/>
      <c r="M54" s="245"/>
      <c r="N54" s="245"/>
      <c r="O54" s="245"/>
      <c r="P54" s="245"/>
      <c r="Q54" s="245"/>
      <c r="R54" s="245"/>
      <c r="S54" s="245"/>
      <c r="T54" s="245"/>
      <c r="U54" s="245"/>
      <c r="V54" s="245"/>
      <c r="W54" s="245"/>
      <c r="X54" s="245"/>
      <c r="Y54" s="245"/>
      <c r="Z54" s="245"/>
      <c r="AM54" s="225"/>
    </row>
    <row r="55" spans="3:39" ht="28.8" x14ac:dyDescent="0.55000000000000004">
      <c r="C55" s="243"/>
      <c r="D55" s="343" t="s">
        <v>91</v>
      </c>
      <c r="E55" s="343"/>
      <c r="F55" s="258">
        <f t="shared" si="1"/>
        <v>0</v>
      </c>
      <c r="G55" s="259">
        <f t="shared" si="2"/>
        <v>0</v>
      </c>
      <c r="H55" s="245"/>
      <c r="I55" s="245"/>
      <c r="J55" s="245"/>
      <c r="K55" s="245"/>
      <c r="L55" s="245"/>
      <c r="M55" s="245"/>
      <c r="N55" s="245"/>
      <c r="O55" s="245"/>
      <c r="P55" s="245"/>
      <c r="Q55" s="245"/>
      <c r="R55" s="245"/>
      <c r="S55" s="245"/>
      <c r="T55" s="245"/>
      <c r="U55" s="245"/>
      <c r="V55" s="245"/>
      <c r="W55" s="245"/>
      <c r="X55" s="245"/>
      <c r="Y55" s="245"/>
      <c r="Z55" s="245"/>
      <c r="AM55" s="225"/>
    </row>
    <row r="56" spans="3:39" ht="28.8" x14ac:dyDescent="0.55000000000000004">
      <c r="C56" s="243"/>
      <c r="D56" s="343" t="s">
        <v>137</v>
      </c>
      <c r="E56" s="343"/>
      <c r="F56" s="258">
        <f t="shared" si="1"/>
        <v>1.7749999999999999</v>
      </c>
      <c r="G56" s="259">
        <f t="shared" si="2"/>
        <v>0.74704385015878627</v>
      </c>
      <c r="H56" s="245"/>
      <c r="I56" s="245"/>
      <c r="J56" s="245"/>
      <c r="K56" s="245"/>
      <c r="L56" s="245"/>
      <c r="M56" s="245"/>
      <c r="N56" s="245"/>
      <c r="O56" s="245"/>
      <c r="P56" s="245"/>
      <c r="Q56" s="245"/>
      <c r="R56" s="245"/>
      <c r="S56" s="245"/>
      <c r="T56" s="245"/>
      <c r="U56" s="245"/>
      <c r="V56" s="245"/>
      <c r="W56" s="245"/>
      <c r="X56" s="245"/>
      <c r="Y56" s="245"/>
      <c r="Z56" s="245"/>
      <c r="AM56" s="225"/>
    </row>
    <row r="57" spans="3:39" ht="28.8" x14ac:dyDescent="0.55000000000000004">
      <c r="C57" s="243"/>
      <c r="D57" s="343" t="s">
        <v>117</v>
      </c>
      <c r="E57" s="343"/>
      <c r="F57" s="258">
        <f t="shared" si="1"/>
        <v>0.505</v>
      </c>
      <c r="G57" s="259">
        <f t="shared" si="2"/>
        <v>0.21253923624235893</v>
      </c>
      <c r="H57" s="245"/>
      <c r="I57" s="245"/>
      <c r="J57" s="245"/>
      <c r="K57" s="245"/>
      <c r="L57" s="245"/>
      <c r="M57" s="245"/>
      <c r="N57" s="245"/>
      <c r="O57" s="245"/>
      <c r="P57" s="245"/>
      <c r="Q57" s="245"/>
      <c r="R57" s="245"/>
      <c r="S57" s="245"/>
      <c r="T57" s="245"/>
      <c r="U57" s="245"/>
      <c r="V57" s="245"/>
      <c r="W57" s="245"/>
      <c r="X57" s="245"/>
      <c r="Y57" s="245"/>
      <c r="Z57" s="245"/>
      <c r="AM57" s="225"/>
    </row>
    <row r="58" spans="3:39" ht="28.8" x14ac:dyDescent="0.55000000000000004">
      <c r="C58" s="243"/>
      <c r="D58" s="342" t="s">
        <v>122</v>
      </c>
      <c r="E58" s="342"/>
      <c r="F58" s="260">
        <f>SUM(F51:F57)</f>
        <v>2.3760318749999998</v>
      </c>
      <c r="G58" s="261"/>
      <c r="H58" s="245"/>
      <c r="I58" s="245"/>
      <c r="J58" s="245"/>
      <c r="K58" s="245"/>
      <c r="L58" s="245"/>
      <c r="M58" s="245"/>
      <c r="N58" s="245"/>
      <c r="O58" s="245"/>
      <c r="P58" s="245"/>
      <c r="Q58" s="245"/>
      <c r="R58" s="245"/>
      <c r="S58" s="245"/>
      <c r="T58" s="245"/>
      <c r="U58" s="245"/>
      <c r="V58" s="245"/>
      <c r="W58" s="245"/>
      <c r="X58" s="245"/>
      <c r="Y58" s="245"/>
      <c r="Z58" s="245"/>
      <c r="AM58" s="225"/>
    </row>
    <row r="59" spans="3:39" ht="28.8" x14ac:dyDescent="0.55000000000000004">
      <c r="C59" s="243"/>
      <c r="D59" s="262"/>
      <c r="E59" s="262"/>
      <c r="F59" s="262"/>
      <c r="G59" s="262"/>
      <c r="H59" s="245"/>
      <c r="I59" s="245"/>
      <c r="J59" s="245"/>
      <c r="K59" s="245"/>
      <c r="L59" s="245"/>
      <c r="M59" s="245"/>
      <c r="N59" s="245"/>
      <c r="O59" s="245"/>
      <c r="P59" s="245"/>
      <c r="Q59" s="245"/>
      <c r="R59" s="245"/>
      <c r="S59" s="245"/>
      <c r="T59" s="245"/>
      <c r="U59" s="245"/>
      <c r="V59" s="245"/>
      <c r="W59" s="245"/>
      <c r="X59" s="245"/>
      <c r="Y59" s="245"/>
      <c r="Z59" s="245"/>
      <c r="AM59" s="225"/>
    </row>
    <row r="60" spans="3:39" ht="28.8" x14ac:dyDescent="0.55000000000000004">
      <c r="C60" s="243"/>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M60" s="225"/>
    </row>
    <row r="61" spans="3:39" ht="28.8" x14ac:dyDescent="0.55000000000000004">
      <c r="C61" s="243"/>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M61" s="225"/>
    </row>
    <row r="62" spans="3:39" x14ac:dyDescent="0.3">
      <c r="C62" s="215"/>
      <c r="AM62" s="225"/>
    </row>
    <row r="63" spans="3:39" x14ac:dyDescent="0.3">
      <c r="C63" s="215"/>
      <c r="AM63" s="225"/>
    </row>
    <row r="64" spans="3:39" x14ac:dyDescent="0.3">
      <c r="C64" s="215"/>
      <c r="AM64" s="225"/>
    </row>
    <row r="65" spans="3:39" x14ac:dyDescent="0.3">
      <c r="C65" s="215"/>
      <c r="AM65" s="225"/>
    </row>
    <row r="66" spans="3:39" x14ac:dyDescent="0.3">
      <c r="C66" s="215"/>
      <c r="AM66" s="225"/>
    </row>
    <row r="67" spans="3:39" x14ac:dyDescent="0.3">
      <c r="C67" s="215"/>
      <c r="AM67" s="225"/>
    </row>
    <row r="68" spans="3:39" x14ac:dyDescent="0.3">
      <c r="C68" s="215"/>
      <c r="AM68" s="225"/>
    </row>
    <row r="69" spans="3:39" x14ac:dyDescent="0.3">
      <c r="C69" s="215"/>
      <c r="AM69" s="225"/>
    </row>
    <row r="70" spans="3:39" x14ac:dyDescent="0.3">
      <c r="C70" s="215"/>
      <c r="AM70" s="225"/>
    </row>
    <row r="71" spans="3:39" x14ac:dyDescent="0.3">
      <c r="C71" s="215"/>
      <c r="AM71" s="225"/>
    </row>
    <row r="72" spans="3:39" x14ac:dyDescent="0.3">
      <c r="C72" s="215"/>
      <c r="AM72" s="225"/>
    </row>
    <row r="73" spans="3:39" x14ac:dyDescent="0.3">
      <c r="C73" s="215"/>
      <c r="AM73" s="225"/>
    </row>
    <row r="74" spans="3:39" x14ac:dyDescent="0.3">
      <c r="C74" s="215"/>
      <c r="AM74" s="225"/>
    </row>
    <row r="75" spans="3:39" x14ac:dyDescent="0.3">
      <c r="C75" s="216"/>
      <c r="D75" s="226"/>
      <c r="E75" s="226"/>
      <c r="F75" s="226"/>
      <c r="G75" s="226"/>
      <c r="H75" s="226"/>
      <c r="I75" s="226"/>
      <c r="J75" s="226"/>
      <c r="K75" s="226"/>
      <c r="L75" s="226"/>
      <c r="M75" s="226"/>
      <c r="N75" s="226"/>
      <c r="O75" s="226"/>
      <c r="P75" s="226"/>
      <c r="Q75" s="226"/>
      <c r="R75" s="226"/>
      <c r="S75" s="226"/>
      <c r="T75" s="226"/>
      <c r="U75" s="226"/>
      <c r="V75" s="226"/>
      <c r="W75" s="226"/>
      <c r="X75" s="226"/>
      <c r="Y75" s="226"/>
      <c r="Z75" s="226"/>
      <c r="AA75" s="226"/>
      <c r="AB75" s="226"/>
      <c r="AC75" s="226"/>
      <c r="AD75" s="226"/>
      <c r="AE75" s="226"/>
      <c r="AF75" s="226"/>
      <c r="AG75" s="226"/>
      <c r="AH75" s="226"/>
      <c r="AI75" s="226"/>
      <c r="AJ75" s="226"/>
      <c r="AK75" s="226"/>
      <c r="AL75" s="226"/>
      <c r="AM75" s="227"/>
    </row>
    <row r="80" spans="3:39" x14ac:dyDescent="0.3">
      <c r="C80" s="344" t="s">
        <v>261</v>
      </c>
      <c r="D80" s="345"/>
      <c r="E80" s="345"/>
      <c r="F80" s="345"/>
      <c r="G80" s="345"/>
      <c r="H80" s="345"/>
      <c r="I80" s="345"/>
      <c r="J80" s="345"/>
      <c r="K80" s="345"/>
      <c r="L80" s="345"/>
      <c r="M80" s="345"/>
      <c r="N80" s="345"/>
      <c r="O80" s="345"/>
      <c r="P80" s="345"/>
      <c r="Q80" s="345"/>
      <c r="R80" s="345"/>
      <c r="S80" s="345"/>
      <c r="T80" s="345"/>
      <c r="U80" s="345"/>
      <c r="V80" s="345"/>
      <c r="W80" s="345"/>
      <c r="X80" s="345"/>
      <c r="Y80" s="345"/>
      <c r="Z80" s="345"/>
      <c r="AA80" s="345"/>
      <c r="AB80" s="345"/>
      <c r="AC80" s="345"/>
      <c r="AD80" s="345"/>
      <c r="AE80" s="345"/>
      <c r="AF80" s="345"/>
      <c r="AG80" s="345"/>
      <c r="AH80" s="345"/>
      <c r="AI80" s="345"/>
      <c r="AJ80" s="345"/>
      <c r="AK80" s="345"/>
      <c r="AL80" s="345"/>
      <c r="AM80" s="346"/>
    </row>
    <row r="81" spans="3:39" ht="45" customHeight="1" x14ac:dyDescent="0.3">
      <c r="C81" s="347"/>
      <c r="D81" s="348"/>
      <c r="E81" s="348"/>
      <c r="F81" s="348"/>
      <c r="G81" s="348"/>
      <c r="H81" s="348"/>
      <c r="I81" s="348"/>
      <c r="J81" s="348"/>
      <c r="K81" s="348"/>
      <c r="L81" s="348"/>
      <c r="M81" s="348"/>
      <c r="N81" s="348"/>
      <c r="O81" s="348"/>
      <c r="P81" s="348"/>
      <c r="Q81" s="348"/>
      <c r="R81" s="348"/>
      <c r="S81" s="348"/>
      <c r="T81" s="348"/>
      <c r="U81" s="348"/>
      <c r="V81" s="348"/>
      <c r="W81" s="348"/>
      <c r="X81" s="348"/>
      <c r="Y81" s="348"/>
      <c r="Z81" s="348"/>
      <c r="AA81" s="348"/>
      <c r="AB81" s="348"/>
      <c r="AC81" s="348"/>
      <c r="AD81" s="348"/>
      <c r="AE81" s="348"/>
      <c r="AF81" s="348"/>
      <c r="AG81" s="348"/>
      <c r="AH81" s="348"/>
      <c r="AI81" s="348"/>
      <c r="AJ81" s="348"/>
      <c r="AK81" s="348"/>
      <c r="AL81" s="348"/>
      <c r="AM81" s="349"/>
    </row>
    <row r="82" spans="3:39" ht="28.8" x14ac:dyDescent="0.3">
      <c r="C82" s="247"/>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29"/>
      <c r="AB82" s="229"/>
      <c r="AC82" s="229"/>
      <c r="AD82" s="229"/>
      <c r="AE82" s="229"/>
      <c r="AF82" s="229"/>
      <c r="AG82" s="229"/>
      <c r="AH82" s="229"/>
      <c r="AI82" s="229"/>
      <c r="AJ82" s="229"/>
      <c r="AK82" s="229"/>
      <c r="AL82" s="229"/>
      <c r="AM82" s="249"/>
    </row>
    <row r="83" spans="3:39" ht="28.8" x14ac:dyDescent="0.3">
      <c r="C83" s="247"/>
      <c r="D83" s="248"/>
      <c r="E83" s="248"/>
      <c r="F83" s="248"/>
      <c r="G83" s="248"/>
      <c r="H83" s="248"/>
      <c r="I83" s="248"/>
      <c r="J83" s="248"/>
      <c r="K83" s="248"/>
      <c r="L83" s="248"/>
      <c r="M83" s="248"/>
      <c r="N83" s="248"/>
      <c r="O83" s="248"/>
      <c r="P83" s="248"/>
      <c r="Q83" s="248"/>
      <c r="R83" s="248"/>
      <c r="S83" s="248"/>
      <c r="T83" s="248"/>
      <c r="U83" s="248"/>
      <c r="V83" s="248"/>
      <c r="W83" s="248"/>
      <c r="X83" s="248"/>
      <c r="Y83" s="248"/>
      <c r="Z83" s="248"/>
      <c r="AA83" s="229"/>
      <c r="AB83" s="229"/>
      <c r="AC83" s="229"/>
      <c r="AD83" s="229"/>
      <c r="AE83" s="229"/>
      <c r="AF83" s="229"/>
      <c r="AG83" s="229"/>
      <c r="AH83" s="229"/>
      <c r="AI83" s="229"/>
      <c r="AJ83" s="229"/>
      <c r="AK83" s="229"/>
      <c r="AL83" s="229"/>
      <c r="AM83" s="249"/>
    </row>
    <row r="84" spans="3:39" ht="28.8" x14ac:dyDescent="0.55000000000000004">
      <c r="C84" s="243"/>
      <c r="D84" s="244"/>
      <c r="E84" s="244"/>
      <c r="F84" s="244"/>
      <c r="G84" s="244"/>
      <c r="H84" s="244"/>
      <c r="I84" s="244"/>
      <c r="J84" s="244"/>
      <c r="K84" s="244"/>
      <c r="L84" s="244"/>
      <c r="M84" s="244"/>
      <c r="N84" s="244"/>
      <c r="O84" s="244"/>
      <c r="P84" s="244"/>
      <c r="Q84" s="244"/>
      <c r="R84" s="244"/>
      <c r="S84" s="244"/>
      <c r="T84" s="244"/>
      <c r="U84" s="244"/>
      <c r="V84" s="244"/>
      <c r="W84" s="244"/>
      <c r="X84" s="245"/>
      <c r="Y84" s="245"/>
      <c r="Z84" s="245"/>
      <c r="AM84" s="225"/>
    </row>
    <row r="85" spans="3:39" ht="28.8" x14ac:dyDescent="0.55000000000000004">
      <c r="C85" s="243"/>
      <c r="D85" s="245"/>
      <c r="E85" s="245"/>
      <c r="F85" s="245"/>
      <c r="G85" s="245"/>
      <c r="H85" s="245"/>
      <c r="I85" s="245"/>
      <c r="J85" s="245"/>
      <c r="K85" s="245"/>
      <c r="L85" s="245"/>
      <c r="M85" s="245"/>
      <c r="N85" s="245"/>
      <c r="O85" s="245"/>
      <c r="P85" s="245"/>
      <c r="Q85" s="245"/>
      <c r="R85" s="245"/>
      <c r="S85" s="245"/>
      <c r="T85" s="245"/>
      <c r="U85" s="245"/>
      <c r="V85" s="245"/>
      <c r="W85" s="245"/>
      <c r="X85" s="245"/>
      <c r="Y85" s="245"/>
      <c r="Z85" s="245"/>
      <c r="AM85" s="225"/>
    </row>
    <row r="86" spans="3:39" ht="28.8" x14ac:dyDescent="0.55000000000000004">
      <c r="C86" s="243"/>
      <c r="D86" s="350" t="s">
        <v>133</v>
      </c>
      <c r="E86" s="350"/>
      <c r="F86" s="350"/>
      <c r="G86" s="350"/>
      <c r="H86" s="350"/>
      <c r="I86" s="350"/>
      <c r="J86" s="350"/>
      <c r="K86" s="350"/>
      <c r="L86" s="350"/>
      <c r="M86" s="350"/>
      <c r="N86" s="350"/>
      <c r="O86" s="245"/>
      <c r="P86" s="245"/>
      <c r="Q86" s="245"/>
      <c r="R86" s="245"/>
      <c r="S86" s="245"/>
      <c r="T86" s="245"/>
      <c r="U86" s="245"/>
      <c r="V86" s="245"/>
      <c r="W86" s="245"/>
      <c r="X86" s="245"/>
      <c r="Y86" s="245"/>
      <c r="Z86" s="245"/>
      <c r="AM86" s="225"/>
    </row>
    <row r="87" spans="3:39" ht="28.8" x14ac:dyDescent="0.55000000000000004">
      <c r="C87" s="243"/>
      <c r="D87" s="250"/>
      <c r="E87" s="251" t="s">
        <v>46</v>
      </c>
      <c r="F87" s="251" t="s">
        <v>47</v>
      </c>
      <c r="G87" s="251" t="s">
        <v>48</v>
      </c>
      <c r="H87" s="251" t="s">
        <v>49</v>
      </c>
      <c r="I87" s="251" t="s">
        <v>50</v>
      </c>
      <c r="J87" s="251" t="s">
        <v>51</v>
      </c>
      <c r="K87" s="251" t="s">
        <v>52</v>
      </c>
      <c r="L87" s="251" t="s">
        <v>53</v>
      </c>
      <c r="M87" s="251" t="s">
        <v>54</v>
      </c>
      <c r="N87" s="251" t="s">
        <v>55</v>
      </c>
      <c r="O87" s="245"/>
      <c r="P87" s="245"/>
      <c r="Q87" s="245"/>
      <c r="R87" s="245"/>
      <c r="S87" s="245"/>
      <c r="T87" s="245"/>
      <c r="U87" s="245"/>
      <c r="V87" s="245"/>
      <c r="W87" s="245"/>
      <c r="X87" s="245"/>
      <c r="Y87" s="245"/>
      <c r="Z87" s="245"/>
      <c r="AM87" s="225"/>
    </row>
    <row r="88" spans="3:39" ht="28.8" x14ac:dyDescent="0.55000000000000004">
      <c r="C88" s="243"/>
      <c r="D88" s="252" t="s">
        <v>134</v>
      </c>
      <c r="E88" s="253">
        <f>'Carbon calculator_ Revised'!G20</f>
        <v>0</v>
      </c>
      <c r="F88" s="253">
        <f>'Carbon calculator_ Revised'!J20</f>
        <v>0</v>
      </c>
      <c r="G88" s="253">
        <f>'Carbon calculator_ Revised'!M20</f>
        <v>0</v>
      </c>
      <c r="H88" s="253">
        <f>'Carbon calculator_ Revised'!P20</f>
        <v>0</v>
      </c>
      <c r="I88" s="253">
        <f>'Carbon calculator_ Revised'!S20</f>
        <v>0</v>
      </c>
      <c r="J88" s="253">
        <f>'Carbon calculator_ Revised'!V20</f>
        <v>0</v>
      </c>
      <c r="K88" s="253">
        <f>'Carbon calculator_ Revised'!Y20</f>
        <v>0</v>
      </c>
      <c r="L88" s="253">
        <f>'Carbon calculator_ Revised'!AB20</f>
        <v>0</v>
      </c>
      <c r="M88" s="253">
        <f>'Carbon calculator_ Revised'!AE20</f>
        <v>0</v>
      </c>
      <c r="N88" s="253">
        <f>'Carbon calculator_ Revised'!AH20</f>
        <v>0</v>
      </c>
      <c r="O88" s="245"/>
      <c r="P88" s="245"/>
      <c r="Q88" s="245"/>
      <c r="R88" s="245"/>
      <c r="S88" s="245"/>
      <c r="T88" s="245"/>
      <c r="U88" s="245"/>
      <c r="V88" s="245"/>
      <c r="W88" s="245"/>
      <c r="X88" s="245"/>
      <c r="Y88" s="245"/>
      <c r="Z88" s="245"/>
      <c r="AM88" s="225"/>
    </row>
    <row r="89" spans="3:39" ht="57.6" x14ac:dyDescent="0.55000000000000004">
      <c r="C89" s="243"/>
      <c r="D89" s="252" t="s">
        <v>135</v>
      </c>
      <c r="E89" s="253">
        <f>SUM('Carbon calculator_ Revised'!G21:G22)</f>
        <v>0</v>
      </c>
      <c r="F89" s="253">
        <f>SUM('Carbon calculator_ Revised'!J21:J22)</f>
        <v>0</v>
      </c>
      <c r="G89" s="253">
        <f>SUM('Carbon calculator_ Revised'!M21:M22)</f>
        <v>0</v>
      </c>
      <c r="H89" s="253">
        <f>SUM('Carbon calculator_ Revised'!P21:P22)</f>
        <v>0</v>
      </c>
      <c r="I89" s="253">
        <f>SUM('Carbon calculator_ Revised'!S21:S22)</f>
        <v>0</v>
      </c>
      <c r="J89" s="253">
        <f>SUM('Carbon calculator_ Revised'!V21:V22)</f>
        <v>0</v>
      </c>
      <c r="K89" s="253">
        <f>SUM('Carbon calculator_ Revised'!Y21:Y22)</f>
        <v>0</v>
      </c>
      <c r="L89" s="253">
        <f>SUM('Carbon calculator_ Revised'!AB21:AB22)</f>
        <v>0</v>
      </c>
      <c r="M89" s="253">
        <f>SUM('Carbon calculator_ Revised'!AE21:AE22)</f>
        <v>0</v>
      </c>
      <c r="N89" s="253">
        <f>SUM('Carbon calculator_ Revised'!AH21:AH22)</f>
        <v>0</v>
      </c>
      <c r="O89" s="245"/>
      <c r="P89" s="245"/>
      <c r="Q89" s="245"/>
      <c r="R89" s="245"/>
      <c r="S89" s="245"/>
      <c r="T89" s="245"/>
      <c r="U89" s="245"/>
      <c r="V89" s="245"/>
      <c r="W89" s="245"/>
      <c r="X89" s="245"/>
      <c r="Y89" s="245"/>
      <c r="Z89" s="245"/>
      <c r="AM89" s="225"/>
    </row>
    <row r="90" spans="3:39" ht="28.8" x14ac:dyDescent="0.55000000000000004">
      <c r="C90" s="243"/>
      <c r="D90" s="252" t="s">
        <v>21</v>
      </c>
      <c r="E90" s="253">
        <f>SUM('Carbon calculator_ Revised'!G24:G27)</f>
        <v>0</v>
      </c>
      <c r="F90" s="253">
        <f>SUM('Carbon calculator_ Revised'!J24:J27)</f>
        <v>0</v>
      </c>
      <c r="G90" s="253">
        <f>SUM('Carbon calculator_ Revised'!M23:M27)</f>
        <v>0</v>
      </c>
      <c r="H90" s="253">
        <f>SUM('Carbon calculator_ Revised'!P24:P27)</f>
        <v>0</v>
      </c>
      <c r="I90" s="253">
        <f>SUM('Carbon calculator_ Revised'!S24:S27)</f>
        <v>0</v>
      </c>
      <c r="J90" s="253">
        <f>SUM('Carbon calculator_ Revised'!V23:V27)</f>
        <v>0</v>
      </c>
      <c r="K90" s="253">
        <f>SUM('Carbon calculator_ Revised'!Y24:Y27)</f>
        <v>0</v>
      </c>
      <c r="L90" s="253">
        <f>SUM('Carbon calculator_ Revised'!AB23:AB27)</f>
        <v>0</v>
      </c>
      <c r="M90" s="253">
        <f>SUM('Carbon calculator_ Revised'!AE23:AE27)</f>
        <v>0</v>
      </c>
      <c r="N90" s="253">
        <f>SUM('Carbon calculator_ Revised'!AH23:AH27)</f>
        <v>0</v>
      </c>
      <c r="O90" s="245"/>
      <c r="P90" s="245"/>
      <c r="Q90" s="245"/>
      <c r="R90" s="245"/>
      <c r="S90" s="245"/>
      <c r="T90" s="245"/>
      <c r="U90" s="245"/>
      <c r="V90" s="245"/>
      <c r="W90" s="245"/>
      <c r="X90" s="245"/>
      <c r="Y90" s="245"/>
      <c r="Z90" s="245"/>
      <c r="AM90" s="225"/>
    </row>
    <row r="91" spans="3:39" ht="28.8" x14ac:dyDescent="0.55000000000000004">
      <c r="C91" s="243"/>
      <c r="D91" s="252" t="s">
        <v>136</v>
      </c>
      <c r="E91" s="253">
        <f>SUM('Carbon calculator_ Revised'!G28:G33)</f>
        <v>0</v>
      </c>
      <c r="F91" s="253">
        <f>SUM('Carbon calculator_ Revised'!J29:J33)</f>
        <v>0</v>
      </c>
      <c r="G91" s="253">
        <f>SUM('Carbon calculator_ Revised'!M28:M33)</f>
        <v>0</v>
      </c>
      <c r="H91" s="253">
        <f>SUM('Carbon calculator_ Revised'!P28:P33)</f>
        <v>0</v>
      </c>
      <c r="I91" s="253">
        <f>SUM('Carbon calculator_ Revised'!S28:S33)</f>
        <v>0</v>
      </c>
      <c r="J91" s="253">
        <f>SUM('Carbon calculator_ Revised'!V29:V33)</f>
        <v>0</v>
      </c>
      <c r="K91" s="253">
        <f>SUM('Carbon calculator_ Revised'!Y28:Y33)</f>
        <v>0</v>
      </c>
      <c r="L91" s="253">
        <f>SUM('Carbon calculator_ Revised'!AB28:AB33)</f>
        <v>0</v>
      </c>
      <c r="M91" s="253">
        <f>SUM('Carbon calculator_ Revised'!AE28:AE33)</f>
        <v>0</v>
      </c>
      <c r="N91" s="253">
        <f>SUM('Carbon calculator_ Revised'!AH28:AH33)</f>
        <v>0</v>
      </c>
      <c r="O91" s="245"/>
      <c r="P91" s="245"/>
      <c r="Q91" s="245"/>
      <c r="R91" s="245"/>
      <c r="S91" s="245"/>
      <c r="T91" s="245"/>
      <c r="U91" s="245"/>
      <c r="V91" s="245"/>
      <c r="W91" s="245"/>
      <c r="X91" s="245"/>
      <c r="Y91" s="245"/>
      <c r="Z91" s="245"/>
      <c r="AM91" s="225"/>
    </row>
    <row r="92" spans="3:39" ht="28.8" x14ac:dyDescent="0.55000000000000004">
      <c r="C92" s="243"/>
      <c r="D92" s="252" t="s">
        <v>91</v>
      </c>
      <c r="E92" s="253">
        <f>SUM('Carbon calculator_ Revised'!G36:G42)</f>
        <v>0</v>
      </c>
      <c r="F92" s="253">
        <f>SUM('Carbon calculator_ Revised'!J36:J42)</f>
        <v>0</v>
      </c>
      <c r="G92" s="253">
        <f>SUM('Carbon calculator_ Revised'!M36:M42)</f>
        <v>0</v>
      </c>
      <c r="H92" s="253">
        <f>SUM('Carbon calculator_ Revised'!P36:P42)</f>
        <v>0</v>
      </c>
      <c r="I92" s="253">
        <f>SUM('Carbon calculator_ Revised'!S36:S42)</f>
        <v>0</v>
      </c>
      <c r="J92" s="253">
        <f>SUM('Carbon calculator_ Revised'!V36:V42)</f>
        <v>0</v>
      </c>
      <c r="K92" s="253">
        <f>SUM('Carbon calculator_ Revised'!Y36:Y42)</f>
        <v>0</v>
      </c>
      <c r="L92" s="253">
        <f>SUM('Carbon calculator_ Revised'!AB36:AB42)</f>
        <v>0</v>
      </c>
      <c r="M92" s="253">
        <f>SUM('Carbon calculator_ Revised'!AE36:AE42)</f>
        <v>0</v>
      </c>
      <c r="N92" s="253">
        <f>SUM('Carbon calculator_ Revised'!AH36:AH42)</f>
        <v>0</v>
      </c>
      <c r="O92" s="245"/>
      <c r="P92" s="245"/>
      <c r="Q92" s="245"/>
      <c r="R92" s="245"/>
      <c r="S92" s="245"/>
      <c r="T92" s="245"/>
      <c r="U92" s="245"/>
      <c r="V92" s="245"/>
      <c r="W92" s="245"/>
      <c r="X92" s="245"/>
      <c r="Y92" s="245"/>
      <c r="Z92" s="245"/>
      <c r="AM92" s="225"/>
    </row>
    <row r="93" spans="3:39" ht="28.8" x14ac:dyDescent="0.55000000000000004">
      <c r="C93" s="243"/>
      <c r="D93" s="252" t="s">
        <v>137</v>
      </c>
      <c r="E93" s="253">
        <f>SUM('Carbon calculator_ Revised'!G43:G60)+'Carbon calculator_ Revised'!G63</f>
        <v>0</v>
      </c>
      <c r="F93" s="253">
        <f>SUM('Carbon calculator_ Revised'!J43:J60)+'Carbon calculator_ Revised'!J63</f>
        <v>0</v>
      </c>
      <c r="G93" s="253">
        <f>SUM('Carbon calculator_ Revised'!M43:M60)+'Carbon calculator_ Revised'!M63</f>
        <v>0</v>
      </c>
      <c r="H93" s="253">
        <f>SUM('Carbon calculator_ Revised'!P43:P60)+'Carbon calculator_ Revised'!P63</f>
        <v>0</v>
      </c>
      <c r="I93" s="253">
        <f>SUM('Carbon calculator_ Revised'!S43:S60)+'Carbon calculator_ Revised'!S63</f>
        <v>0</v>
      </c>
      <c r="J93" s="253">
        <f>SUM('Carbon calculator_ Revised'!V43:V60)+'Carbon calculator_ Revised'!V63</f>
        <v>0</v>
      </c>
      <c r="K93" s="253">
        <f>SUM('Carbon calculator_ Revised'!Y43:Y60)+'Carbon calculator_ Revised'!Y63</f>
        <v>0</v>
      </c>
      <c r="L93" s="253">
        <f>SUM('Carbon calculator_ Revised'!AB43:AB60)+'Carbon calculator_ Revised'!AB63</f>
        <v>0</v>
      </c>
      <c r="M93" s="253">
        <f>SUM('Carbon calculator_ Revised'!AE43:AE60)+'Carbon calculator_ Revised'!AE63</f>
        <v>0</v>
      </c>
      <c r="N93" s="253">
        <f>SUM('Carbon calculator_ Revised'!AH43:AH60)+'Carbon calculator_ Revised'!AH63</f>
        <v>0</v>
      </c>
      <c r="O93" s="245"/>
      <c r="P93" s="245"/>
      <c r="Q93" s="245"/>
      <c r="R93" s="245"/>
      <c r="S93" s="245"/>
      <c r="T93" s="245"/>
      <c r="U93" s="245"/>
      <c r="V93" s="245"/>
      <c r="W93" s="245"/>
      <c r="X93" s="245"/>
      <c r="Y93" s="245"/>
      <c r="Z93" s="245"/>
      <c r="AM93" s="225"/>
    </row>
    <row r="94" spans="3:39" ht="28.8" x14ac:dyDescent="0.55000000000000004">
      <c r="C94" s="243"/>
      <c r="D94" s="252" t="s">
        <v>138</v>
      </c>
      <c r="E94" s="253">
        <f>SUM('Carbon calculator_ Revised'!G61:G62)</f>
        <v>0</v>
      </c>
      <c r="F94" s="253">
        <f>SUM('Carbon calculator_ Revised'!J61:J62)</f>
        <v>0</v>
      </c>
      <c r="G94" s="253">
        <f>SUM('Carbon calculator_ Revised'!M61:M62)</f>
        <v>0</v>
      </c>
      <c r="H94" s="253">
        <f>SUM('Carbon calculator_ Revised'!P61:P62)</f>
        <v>0</v>
      </c>
      <c r="I94" s="253">
        <f>SUM('Carbon calculator_ Revised'!S61:S62)</f>
        <v>0</v>
      </c>
      <c r="J94" s="253">
        <f>SUM('Carbon calculator_ Revised'!V61:V62)</f>
        <v>0</v>
      </c>
      <c r="K94" s="253">
        <f>SUM('Carbon calculator_ Revised'!Y61:Y62)</f>
        <v>0</v>
      </c>
      <c r="L94" s="253">
        <f>SUM('Carbon calculator_ Revised'!AB61:AB62)</f>
        <v>0</v>
      </c>
      <c r="M94" s="253">
        <f>SUM('Carbon calculator_ Revised'!AE61:AE62)</f>
        <v>0</v>
      </c>
      <c r="N94" s="253">
        <f>SUM('Carbon calculator_ Revised'!AH61:AH62)</f>
        <v>0</v>
      </c>
      <c r="O94" s="245"/>
      <c r="P94" s="245"/>
      <c r="Q94" s="245"/>
      <c r="R94" s="245"/>
      <c r="S94" s="245"/>
      <c r="T94" s="245"/>
      <c r="U94" s="245"/>
      <c r="V94" s="245"/>
      <c r="W94" s="245"/>
      <c r="X94" s="245"/>
      <c r="Y94" s="245"/>
      <c r="Z94" s="245"/>
      <c r="AM94" s="225"/>
    </row>
    <row r="95" spans="3:39" ht="28.8" x14ac:dyDescent="0.55000000000000004">
      <c r="C95" s="243"/>
      <c r="D95" s="254" t="s">
        <v>122</v>
      </c>
      <c r="E95" s="298">
        <f>SUM(E88:E94)</f>
        <v>0</v>
      </c>
      <c r="F95" s="298">
        <f t="shared" ref="F95:N95" si="3">SUM(F88:F94)</f>
        <v>0</v>
      </c>
      <c r="G95" s="298">
        <f t="shared" si="3"/>
        <v>0</v>
      </c>
      <c r="H95" s="298">
        <f t="shared" si="3"/>
        <v>0</v>
      </c>
      <c r="I95" s="298">
        <f t="shared" si="3"/>
        <v>0</v>
      </c>
      <c r="J95" s="298">
        <f t="shared" si="3"/>
        <v>0</v>
      </c>
      <c r="K95" s="298">
        <f t="shared" si="3"/>
        <v>0</v>
      </c>
      <c r="L95" s="298">
        <f t="shared" si="3"/>
        <v>0</v>
      </c>
      <c r="M95" s="298">
        <f t="shared" si="3"/>
        <v>0</v>
      </c>
      <c r="N95" s="298">
        <f t="shared" si="3"/>
        <v>0</v>
      </c>
      <c r="O95" s="245"/>
      <c r="P95" s="245"/>
      <c r="Q95" s="245"/>
      <c r="R95" s="245"/>
      <c r="S95" s="245"/>
      <c r="T95" s="245"/>
      <c r="U95" s="245"/>
      <c r="V95" s="245"/>
      <c r="W95" s="245"/>
      <c r="X95" s="245"/>
      <c r="Y95" s="245"/>
      <c r="Z95" s="245"/>
      <c r="AM95" s="225"/>
    </row>
    <row r="96" spans="3:39" ht="28.8" x14ac:dyDescent="0.55000000000000004">
      <c r="C96" s="243"/>
      <c r="D96" s="245"/>
      <c r="E96" s="245"/>
      <c r="F96" s="245"/>
      <c r="G96" s="245"/>
      <c r="H96" s="245"/>
      <c r="I96" s="245"/>
      <c r="J96" s="245"/>
      <c r="K96" s="245"/>
      <c r="L96" s="245"/>
      <c r="M96" s="245"/>
      <c r="N96" s="245"/>
      <c r="O96" s="245"/>
      <c r="P96" s="245"/>
      <c r="Q96" s="245"/>
      <c r="R96" s="245"/>
      <c r="S96" s="245"/>
      <c r="T96" s="245"/>
      <c r="U96" s="245"/>
      <c r="V96" s="245"/>
      <c r="W96" s="245"/>
      <c r="X96" s="245"/>
      <c r="Y96" s="245"/>
      <c r="Z96" s="245"/>
      <c r="AM96" s="225"/>
    </row>
    <row r="97" spans="3:39" ht="28.8" x14ac:dyDescent="0.55000000000000004">
      <c r="C97" s="243"/>
      <c r="D97" s="245"/>
      <c r="E97" s="245"/>
      <c r="F97" s="245"/>
      <c r="G97" s="245"/>
      <c r="H97" s="245"/>
      <c r="I97" s="245"/>
      <c r="J97" s="245"/>
      <c r="K97" s="245"/>
      <c r="L97" s="245"/>
      <c r="M97" s="245"/>
      <c r="N97" s="245"/>
      <c r="O97" s="245"/>
      <c r="P97" s="245"/>
      <c r="Q97" s="245"/>
      <c r="R97" s="245"/>
      <c r="S97" s="245"/>
      <c r="T97" s="245"/>
      <c r="U97" s="245"/>
      <c r="V97" s="245"/>
      <c r="W97" s="245"/>
      <c r="X97" s="245"/>
      <c r="Y97" s="245"/>
      <c r="Z97" s="245"/>
      <c r="AM97" s="225"/>
    </row>
    <row r="98" spans="3:39" ht="28.8" x14ac:dyDescent="0.55000000000000004">
      <c r="C98" s="243"/>
      <c r="D98" s="245"/>
      <c r="E98" s="245"/>
      <c r="F98" s="245"/>
      <c r="G98" s="245"/>
      <c r="H98" s="245"/>
      <c r="I98" s="245"/>
      <c r="J98" s="245"/>
      <c r="K98" s="245"/>
      <c r="L98" s="245"/>
      <c r="M98" s="245"/>
      <c r="N98" s="245"/>
      <c r="O98" s="245"/>
      <c r="P98" s="245"/>
      <c r="Q98" s="245"/>
      <c r="R98" s="245"/>
      <c r="S98" s="245"/>
      <c r="T98" s="245"/>
      <c r="U98" s="245"/>
      <c r="V98" s="245"/>
      <c r="W98" s="245"/>
      <c r="X98" s="245"/>
      <c r="Y98" s="245"/>
      <c r="Z98" s="245"/>
      <c r="AM98" s="225"/>
    </row>
    <row r="99" spans="3:39" ht="28.8" x14ac:dyDescent="0.55000000000000004">
      <c r="C99" s="243"/>
      <c r="D99" s="245"/>
      <c r="E99" s="245"/>
      <c r="F99" s="245"/>
      <c r="G99" s="245"/>
      <c r="H99" s="245"/>
      <c r="I99" s="245"/>
      <c r="J99" s="245"/>
      <c r="K99" s="245"/>
      <c r="L99" s="245"/>
      <c r="M99" s="245"/>
      <c r="N99" s="245"/>
      <c r="O99" s="245"/>
      <c r="P99" s="245"/>
      <c r="Q99" s="245"/>
      <c r="R99" s="245"/>
      <c r="S99" s="245"/>
      <c r="T99" s="245"/>
      <c r="U99" s="245"/>
      <c r="V99" s="245"/>
      <c r="W99" s="245"/>
      <c r="X99" s="245"/>
      <c r="Y99" s="245"/>
      <c r="Z99" s="245"/>
      <c r="AM99" s="225"/>
    </row>
    <row r="100" spans="3:39" ht="28.8" x14ac:dyDescent="0.55000000000000004">
      <c r="C100" s="243"/>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c r="AM100" s="225"/>
    </row>
    <row r="101" spans="3:39" ht="28.8" x14ac:dyDescent="0.55000000000000004">
      <c r="C101" s="243"/>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c r="AM101" s="225"/>
    </row>
    <row r="102" spans="3:39" ht="28.8" x14ac:dyDescent="0.55000000000000004">
      <c r="C102" s="243"/>
      <c r="D102" s="246"/>
      <c r="E102" s="246" t="s">
        <v>139</v>
      </c>
      <c r="F102" s="246"/>
      <c r="G102" s="246"/>
      <c r="H102" s="245"/>
      <c r="I102" s="245"/>
      <c r="J102" s="245"/>
      <c r="K102" s="245"/>
      <c r="L102" s="245"/>
      <c r="M102" s="245"/>
      <c r="N102" s="245"/>
      <c r="O102" s="245"/>
      <c r="P102" s="245"/>
      <c r="Q102" s="245"/>
      <c r="R102" s="245"/>
      <c r="S102" s="245"/>
      <c r="T102" s="245"/>
      <c r="U102" s="245"/>
      <c r="V102" s="245"/>
      <c r="W102" s="245"/>
      <c r="X102" s="245"/>
      <c r="Y102" s="245"/>
      <c r="Z102" s="245"/>
      <c r="AM102" s="225"/>
    </row>
    <row r="103" spans="3:39" ht="57.6" x14ac:dyDescent="0.55000000000000004">
      <c r="C103" s="243"/>
      <c r="D103" s="351"/>
      <c r="E103" s="351"/>
      <c r="F103" s="257" t="s">
        <v>140</v>
      </c>
      <c r="G103" s="257" t="s">
        <v>141</v>
      </c>
      <c r="H103" s="245"/>
      <c r="I103" s="245"/>
      <c r="J103" s="245"/>
      <c r="K103" s="245"/>
      <c r="L103" s="245"/>
      <c r="M103" s="245"/>
      <c r="N103" s="245"/>
      <c r="O103" s="245"/>
      <c r="P103" s="245"/>
      <c r="Q103" s="245"/>
      <c r="R103" s="245"/>
      <c r="S103" s="245"/>
      <c r="T103" s="245"/>
      <c r="U103" s="245"/>
      <c r="V103" s="245"/>
      <c r="W103" s="245"/>
      <c r="X103" s="245"/>
      <c r="Y103" s="245"/>
      <c r="Z103" s="245"/>
      <c r="AM103" s="225"/>
    </row>
    <row r="104" spans="3:39" ht="28.8" x14ac:dyDescent="0.55000000000000004">
      <c r="C104" s="243"/>
      <c r="D104" s="343" t="s">
        <v>142</v>
      </c>
      <c r="E104" s="343"/>
      <c r="F104" s="258">
        <f>SUM(E88:N88)</f>
        <v>0</v>
      </c>
      <c r="G104" s="259" t="e">
        <f>F104/$F$111</f>
        <v>#DIV/0!</v>
      </c>
      <c r="H104" s="245"/>
      <c r="I104" s="245"/>
      <c r="J104" s="245"/>
      <c r="K104" s="245"/>
      <c r="L104" s="245"/>
      <c r="M104" s="245"/>
      <c r="N104" s="245"/>
      <c r="O104" s="245"/>
      <c r="P104" s="245"/>
      <c r="Q104" s="245"/>
      <c r="R104" s="245"/>
      <c r="S104" s="245"/>
      <c r="T104" s="245"/>
      <c r="U104" s="245"/>
      <c r="V104" s="245"/>
      <c r="W104" s="245"/>
      <c r="X104" s="245"/>
      <c r="Y104" s="245"/>
      <c r="Z104" s="245"/>
      <c r="AM104" s="225"/>
    </row>
    <row r="105" spans="3:39" ht="28.8" x14ac:dyDescent="0.55000000000000004">
      <c r="C105" s="243"/>
      <c r="D105" s="343" t="s">
        <v>135</v>
      </c>
      <c r="E105" s="343"/>
      <c r="F105" s="258">
        <f t="shared" ref="F105:F110" si="4">SUM(E89:N89)</f>
        <v>0</v>
      </c>
      <c r="G105" s="259" t="e">
        <f t="shared" ref="G105:G110" si="5">F105/$F$111</f>
        <v>#DIV/0!</v>
      </c>
      <c r="H105" s="245"/>
      <c r="I105" s="245"/>
      <c r="J105" s="245"/>
      <c r="K105" s="245"/>
      <c r="L105" s="245"/>
      <c r="M105" s="245"/>
      <c r="N105" s="245"/>
      <c r="O105" s="245"/>
      <c r="P105" s="245"/>
      <c r="Q105" s="245"/>
      <c r="R105" s="245"/>
      <c r="S105" s="245"/>
      <c r="T105" s="245"/>
      <c r="U105" s="245"/>
      <c r="V105" s="245"/>
      <c r="W105" s="245"/>
      <c r="X105" s="245"/>
      <c r="Y105" s="245"/>
      <c r="Z105" s="245"/>
      <c r="AM105" s="225"/>
    </row>
    <row r="106" spans="3:39" ht="28.8" x14ac:dyDescent="0.55000000000000004">
      <c r="C106" s="243"/>
      <c r="D106" s="343" t="s">
        <v>21</v>
      </c>
      <c r="E106" s="343"/>
      <c r="F106" s="258">
        <f t="shared" si="4"/>
        <v>0</v>
      </c>
      <c r="G106" s="259" t="e">
        <f t="shared" si="5"/>
        <v>#DIV/0!</v>
      </c>
      <c r="H106" s="245"/>
      <c r="I106" s="245"/>
      <c r="J106" s="245"/>
      <c r="K106" s="245"/>
      <c r="L106" s="245"/>
      <c r="M106" s="245"/>
      <c r="N106" s="245"/>
      <c r="O106" s="245"/>
      <c r="P106" s="245"/>
      <c r="Q106" s="245"/>
      <c r="R106" s="245"/>
      <c r="S106" s="245"/>
      <c r="T106" s="245"/>
      <c r="U106" s="245"/>
      <c r="V106" s="245"/>
      <c r="W106" s="245"/>
      <c r="X106" s="245"/>
      <c r="Y106" s="245"/>
      <c r="Z106" s="245"/>
      <c r="AM106" s="225"/>
    </row>
    <row r="107" spans="3:39" ht="28.8" x14ac:dyDescent="0.55000000000000004">
      <c r="C107" s="243"/>
      <c r="D107" s="343" t="s">
        <v>136</v>
      </c>
      <c r="E107" s="343"/>
      <c r="F107" s="258">
        <f t="shared" si="4"/>
        <v>0</v>
      </c>
      <c r="G107" s="259" t="e">
        <f t="shared" si="5"/>
        <v>#DIV/0!</v>
      </c>
      <c r="H107" s="245"/>
      <c r="I107" s="245"/>
      <c r="J107" s="245"/>
      <c r="K107" s="245"/>
      <c r="L107" s="245"/>
      <c r="M107" s="245"/>
      <c r="N107" s="245"/>
      <c r="O107" s="245"/>
      <c r="P107" s="245"/>
      <c r="Q107" s="245"/>
      <c r="R107" s="245"/>
      <c r="S107" s="245"/>
      <c r="T107" s="245"/>
      <c r="U107" s="245"/>
      <c r="V107" s="245"/>
      <c r="W107" s="245"/>
      <c r="X107" s="245"/>
      <c r="Y107" s="245"/>
      <c r="Z107" s="245"/>
      <c r="AM107" s="225"/>
    </row>
    <row r="108" spans="3:39" ht="28.8" x14ac:dyDescent="0.55000000000000004">
      <c r="C108" s="243"/>
      <c r="D108" s="343" t="s">
        <v>91</v>
      </c>
      <c r="E108" s="343"/>
      <c r="F108" s="258">
        <f t="shared" si="4"/>
        <v>0</v>
      </c>
      <c r="G108" s="259" t="e">
        <f t="shared" si="5"/>
        <v>#DIV/0!</v>
      </c>
      <c r="H108" s="245"/>
      <c r="I108" s="245"/>
      <c r="J108" s="245"/>
      <c r="K108" s="245"/>
      <c r="L108" s="245"/>
      <c r="M108" s="245"/>
      <c r="N108" s="245"/>
      <c r="O108" s="245"/>
      <c r="P108" s="245"/>
      <c r="Q108" s="245"/>
      <c r="R108" s="245"/>
      <c r="S108" s="245"/>
      <c r="T108" s="245"/>
      <c r="U108" s="245"/>
      <c r="V108" s="245"/>
      <c r="W108" s="245"/>
      <c r="X108" s="245"/>
      <c r="Y108" s="245"/>
      <c r="Z108" s="245"/>
      <c r="AM108" s="225"/>
    </row>
    <row r="109" spans="3:39" ht="28.8" x14ac:dyDescent="0.55000000000000004">
      <c r="C109" s="243"/>
      <c r="D109" s="343" t="s">
        <v>137</v>
      </c>
      <c r="E109" s="343"/>
      <c r="F109" s="258">
        <f t="shared" si="4"/>
        <v>0</v>
      </c>
      <c r="G109" s="259" t="e">
        <f t="shared" si="5"/>
        <v>#DIV/0!</v>
      </c>
      <c r="H109" s="245"/>
      <c r="I109" s="245"/>
      <c r="J109" s="245"/>
      <c r="K109" s="245"/>
      <c r="L109" s="245"/>
      <c r="M109" s="245"/>
      <c r="N109" s="245"/>
      <c r="O109" s="245"/>
      <c r="P109" s="245"/>
      <c r="Q109" s="245"/>
      <c r="R109" s="245"/>
      <c r="S109" s="245"/>
      <c r="T109" s="245"/>
      <c r="U109" s="245"/>
      <c r="V109" s="245"/>
      <c r="W109" s="245"/>
      <c r="X109" s="245"/>
      <c r="Y109" s="245"/>
      <c r="Z109" s="245"/>
      <c r="AM109" s="225"/>
    </row>
    <row r="110" spans="3:39" ht="28.8" x14ac:dyDescent="0.55000000000000004">
      <c r="C110" s="243"/>
      <c r="D110" s="343" t="s">
        <v>117</v>
      </c>
      <c r="E110" s="343"/>
      <c r="F110" s="258">
        <f t="shared" si="4"/>
        <v>0</v>
      </c>
      <c r="G110" s="259" t="e">
        <f t="shared" si="5"/>
        <v>#DIV/0!</v>
      </c>
      <c r="H110" s="245"/>
      <c r="I110" s="245"/>
      <c r="J110" s="245"/>
      <c r="K110" s="245"/>
      <c r="L110" s="245"/>
      <c r="M110" s="245"/>
      <c r="N110" s="245"/>
      <c r="O110" s="245"/>
      <c r="P110" s="245"/>
      <c r="Q110" s="245"/>
      <c r="R110" s="245"/>
      <c r="S110" s="245"/>
      <c r="T110" s="245"/>
      <c r="U110" s="245"/>
      <c r="V110" s="245"/>
      <c r="W110" s="245"/>
      <c r="X110" s="245"/>
      <c r="Y110" s="245"/>
      <c r="Z110" s="245"/>
      <c r="AM110" s="225"/>
    </row>
    <row r="111" spans="3:39" ht="28.8" x14ac:dyDescent="0.55000000000000004">
      <c r="C111" s="243"/>
      <c r="D111" s="342" t="s">
        <v>122</v>
      </c>
      <c r="E111" s="342"/>
      <c r="F111" s="260">
        <f>SUM(F104:F110)</f>
        <v>0</v>
      </c>
      <c r="G111" s="261"/>
      <c r="H111" s="245"/>
      <c r="I111" s="245"/>
      <c r="J111" s="245"/>
      <c r="K111" s="245"/>
      <c r="L111" s="245"/>
      <c r="M111" s="245"/>
      <c r="N111" s="245"/>
      <c r="O111" s="245"/>
      <c r="P111" s="245"/>
      <c r="Q111" s="245"/>
      <c r="R111" s="245"/>
      <c r="S111" s="245"/>
      <c r="T111" s="245"/>
      <c r="U111" s="245"/>
      <c r="V111" s="245"/>
      <c r="W111" s="245"/>
      <c r="X111" s="245"/>
      <c r="Y111" s="245"/>
      <c r="Z111" s="245"/>
      <c r="AM111" s="225"/>
    </row>
    <row r="112" spans="3:39" ht="28.8" x14ac:dyDescent="0.55000000000000004">
      <c r="C112" s="243"/>
      <c r="D112" s="262"/>
      <c r="E112" s="262"/>
      <c r="F112" s="262"/>
      <c r="G112" s="262"/>
      <c r="H112" s="245"/>
      <c r="I112" s="245"/>
      <c r="J112" s="245"/>
      <c r="K112" s="245"/>
      <c r="L112" s="245"/>
      <c r="M112" s="245"/>
      <c r="N112" s="245"/>
      <c r="O112" s="245"/>
      <c r="P112" s="245"/>
      <c r="Q112" s="245"/>
      <c r="R112" s="245"/>
      <c r="S112" s="245"/>
      <c r="T112" s="245"/>
      <c r="U112" s="245"/>
      <c r="V112" s="245"/>
      <c r="W112" s="245"/>
      <c r="X112" s="245"/>
      <c r="Y112" s="245"/>
      <c r="Z112" s="245"/>
      <c r="AM112" s="225"/>
    </row>
    <row r="113" spans="3:39" ht="28.8" x14ac:dyDescent="0.55000000000000004">
      <c r="C113" s="243"/>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c r="AM113" s="225"/>
    </row>
    <row r="114" spans="3:39" ht="28.8" x14ac:dyDescent="0.55000000000000004">
      <c r="C114" s="243"/>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c r="AM114" s="225"/>
    </row>
    <row r="115" spans="3:39" x14ac:dyDescent="0.3">
      <c r="C115" s="215"/>
      <c r="AM115" s="225"/>
    </row>
    <row r="116" spans="3:39" x14ac:dyDescent="0.3">
      <c r="C116" s="215"/>
      <c r="AM116" s="225"/>
    </row>
    <row r="117" spans="3:39" x14ac:dyDescent="0.3">
      <c r="C117" s="215"/>
      <c r="AM117" s="225"/>
    </row>
    <row r="118" spans="3:39" x14ac:dyDescent="0.3">
      <c r="C118" s="215"/>
      <c r="AM118" s="225"/>
    </row>
    <row r="119" spans="3:39" x14ac:dyDescent="0.3">
      <c r="C119" s="215"/>
      <c r="AM119" s="225"/>
    </row>
    <row r="120" spans="3:39" x14ac:dyDescent="0.3">
      <c r="C120" s="215"/>
      <c r="AM120" s="225"/>
    </row>
    <row r="121" spans="3:39" x14ac:dyDescent="0.3">
      <c r="C121" s="215"/>
      <c r="AM121" s="225"/>
    </row>
    <row r="122" spans="3:39" x14ac:dyDescent="0.3">
      <c r="C122" s="215"/>
      <c r="AM122" s="225"/>
    </row>
    <row r="123" spans="3:39" x14ac:dyDescent="0.3">
      <c r="C123" s="215"/>
      <c r="AM123" s="225"/>
    </row>
    <row r="124" spans="3:39" x14ac:dyDescent="0.3">
      <c r="C124" s="215"/>
      <c r="AM124" s="225"/>
    </row>
    <row r="125" spans="3:39" x14ac:dyDescent="0.3">
      <c r="C125" s="215"/>
      <c r="AM125" s="225"/>
    </row>
    <row r="126" spans="3:39" x14ac:dyDescent="0.3">
      <c r="C126" s="215"/>
      <c r="AM126" s="225"/>
    </row>
    <row r="127" spans="3:39" x14ac:dyDescent="0.3">
      <c r="C127" s="215"/>
      <c r="AM127" s="225"/>
    </row>
    <row r="128" spans="3:39" x14ac:dyDescent="0.3">
      <c r="C128" s="216"/>
      <c r="D128" s="226"/>
      <c r="E128" s="226"/>
      <c r="F128" s="226"/>
      <c r="G128" s="226"/>
      <c r="H128" s="226"/>
      <c r="I128" s="226"/>
      <c r="J128" s="226"/>
      <c r="K128" s="226"/>
      <c r="L128" s="226"/>
      <c r="M128" s="226"/>
      <c r="N128" s="226"/>
      <c r="O128" s="226"/>
      <c r="P128" s="226"/>
      <c r="Q128" s="226"/>
      <c r="R128" s="226"/>
      <c r="S128" s="226"/>
      <c r="T128" s="226"/>
      <c r="U128" s="226"/>
      <c r="V128" s="226"/>
      <c r="W128" s="226"/>
      <c r="X128" s="226"/>
      <c r="Y128" s="226"/>
      <c r="Z128" s="226"/>
      <c r="AA128" s="226"/>
      <c r="AB128" s="226"/>
      <c r="AC128" s="226"/>
      <c r="AD128" s="226"/>
      <c r="AE128" s="226"/>
      <c r="AF128" s="226"/>
      <c r="AG128" s="226"/>
      <c r="AH128" s="226"/>
      <c r="AI128" s="226"/>
      <c r="AJ128" s="226"/>
      <c r="AK128" s="226"/>
      <c r="AL128" s="226"/>
      <c r="AM128" s="227"/>
    </row>
  </sheetData>
  <mergeCells count="29">
    <mergeCell ref="C27:AM28"/>
    <mergeCell ref="B2:AN8"/>
    <mergeCell ref="D26:W26"/>
    <mergeCell ref="C17:E17"/>
    <mergeCell ref="C18:E18"/>
    <mergeCell ref="C19:E19"/>
    <mergeCell ref="F15:G15"/>
    <mergeCell ref="C14:G14"/>
    <mergeCell ref="D33:N33"/>
    <mergeCell ref="D51:E51"/>
    <mergeCell ref="D52:E52"/>
    <mergeCell ref="D53:E53"/>
    <mergeCell ref="D54:E54"/>
    <mergeCell ref="D55:E55"/>
    <mergeCell ref="D56:E56"/>
    <mergeCell ref="D57:E57"/>
    <mergeCell ref="D58:E58"/>
    <mergeCell ref="D50:E50"/>
    <mergeCell ref="C80:AM81"/>
    <mergeCell ref="D86:N86"/>
    <mergeCell ref="D103:E103"/>
    <mergeCell ref="D104:E104"/>
    <mergeCell ref="D105:E105"/>
    <mergeCell ref="D111:E111"/>
    <mergeCell ref="D106:E106"/>
    <mergeCell ref="D107:E107"/>
    <mergeCell ref="D108:E108"/>
    <mergeCell ref="D109:E109"/>
    <mergeCell ref="D110:E110"/>
  </mergeCells>
  <phoneticPr fontId="7"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1BBA7-BDCB-4459-BACB-B308C47F08E4}">
  <sheetPr>
    <tabColor theme="7" tint="0.39997558519241921"/>
  </sheetPr>
  <dimension ref="B7:L30"/>
  <sheetViews>
    <sheetView topLeftCell="A7" zoomScale="90" zoomScaleNormal="90" workbookViewId="0">
      <selection activeCell="O15" sqref="O15"/>
    </sheetView>
  </sheetViews>
  <sheetFormatPr defaultColWidth="8.88671875" defaultRowHeight="14.4" x14ac:dyDescent="0.3"/>
  <cols>
    <col min="1" max="1" width="8.88671875" style="19"/>
    <col min="2" max="2" width="32.33203125" style="19" customWidth="1"/>
    <col min="3" max="3" width="14.6640625" style="19" customWidth="1"/>
    <col min="4" max="4" width="8.88671875" style="19"/>
    <col min="5" max="5" width="18.88671875" style="19" bestFit="1" customWidth="1"/>
    <col min="6" max="6" width="19.33203125" style="19" customWidth="1"/>
    <col min="7" max="11" width="8.88671875" style="19"/>
    <col min="12" max="12" width="12.44140625" style="19" customWidth="1"/>
    <col min="13" max="16384" width="8.88671875" style="19"/>
  </cols>
  <sheetData>
    <row r="7" spans="2:12" x14ac:dyDescent="0.3">
      <c r="D7" s="206" t="s">
        <v>143</v>
      </c>
    </row>
    <row r="8" spans="2:12" ht="27" customHeight="1" x14ac:dyDescent="0.3">
      <c r="B8" s="363" t="s">
        <v>144</v>
      </c>
      <c r="C8" s="363"/>
      <c r="D8" s="363"/>
      <c r="E8" s="363"/>
      <c r="F8" s="363"/>
      <c r="G8" s="363"/>
      <c r="H8" s="363"/>
      <c r="I8" s="363"/>
      <c r="J8" s="363"/>
      <c r="K8" s="363"/>
      <c r="L8" s="363"/>
    </row>
    <row r="9" spans="2:12" ht="22.2" customHeight="1" x14ac:dyDescent="0.3">
      <c r="B9" s="19" t="s">
        <v>145</v>
      </c>
    </row>
    <row r="10" spans="2:12" ht="16.2" customHeight="1" x14ac:dyDescent="0.3">
      <c r="B10" s="19" t="s">
        <v>146</v>
      </c>
    </row>
    <row r="11" spans="2:12" ht="20.399999999999999" customHeight="1" x14ac:dyDescent="0.3">
      <c r="B11" s="224"/>
      <c r="C11" s="224"/>
      <c r="D11" s="224"/>
      <c r="E11" s="224"/>
      <c r="F11" s="224"/>
      <c r="G11" s="224"/>
      <c r="H11" s="224"/>
      <c r="I11" s="224"/>
      <c r="J11" s="224"/>
      <c r="K11" s="224"/>
      <c r="L11" s="224"/>
    </row>
    <row r="12" spans="2:12" ht="23.4" customHeight="1" x14ac:dyDescent="0.3">
      <c r="B12" s="266"/>
      <c r="C12" s="266"/>
      <c r="D12" s="269" t="s">
        <v>129</v>
      </c>
      <c r="E12" s="266"/>
      <c r="F12" s="268"/>
      <c r="G12" s="266"/>
      <c r="H12" s="266"/>
      <c r="I12" s="266"/>
      <c r="J12" s="267"/>
      <c r="K12" s="266"/>
      <c r="L12" s="266"/>
    </row>
    <row r="13" spans="2:12" ht="16.95" customHeight="1" thickBot="1" x14ac:dyDescent="0.35">
      <c r="B13" s="204"/>
      <c r="C13" s="280" t="s">
        <v>46</v>
      </c>
      <c r="D13" s="281" t="s">
        <v>47</v>
      </c>
      <c r="E13" s="281" t="s">
        <v>48</v>
      </c>
      <c r="F13" s="280" t="s">
        <v>49</v>
      </c>
      <c r="G13" s="280" t="s">
        <v>50</v>
      </c>
      <c r="H13" s="280" t="s">
        <v>51</v>
      </c>
      <c r="I13" s="280" t="s">
        <v>52</v>
      </c>
      <c r="J13" s="281" t="s">
        <v>53</v>
      </c>
      <c r="K13" s="280" t="s">
        <v>54</v>
      </c>
      <c r="L13" s="282" t="s">
        <v>55</v>
      </c>
    </row>
    <row r="14" spans="2:12" ht="15" thickBot="1" x14ac:dyDescent="0.35">
      <c r="B14" s="213" t="s">
        <v>147</v>
      </c>
      <c r="C14" s="283"/>
      <c r="D14" s="284"/>
      <c r="E14" s="284"/>
      <c r="F14" s="283"/>
      <c r="G14" s="283"/>
      <c r="H14" s="283"/>
      <c r="I14" s="283"/>
      <c r="J14" s="283"/>
      <c r="K14" s="283"/>
      <c r="L14" s="285"/>
    </row>
    <row r="15" spans="2:12" ht="15" thickBot="1" x14ac:dyDescent="0.35">
      <c r="B15" s="213" t="s">
        <v>148</v>
      </c>
      <c r="C15" s="283"/>
      <c r="D15" s="283"/>
      <c r="E15" s="283"/>
      <c r="F15" s="283"/>
      <c r="G15" s="283"/>
      <c r="H15" s="283"/>
      <c r="I15" s="283"/>
      <c r="J15" s="283"/>
      <c r="K15" s="283"/>
      <c r="L15" s="285"/>
    </row>
    <row r="16" spans="2:12" x14ac:dyDescent="0.3">
      <c r="B16" s="214" t="s">
        <v>149</v>
      </c>
      <c r="C16" s="286"/>
      <c r="D16" s="286"/>
      <c r="E16" s="286"/>
      <c r="F16" s="286"/>
      <c r="G16" s="286"/>
      <c r="H16" s="286"/>
      <c r="I16" s="286"/>
      <c r="J16" s="286"/>
      <c r="K16" s="286"/>
      <c r="L16" s="287"/>
    </row>
    <row r="18" spans="2:12" ht="21.6" customHeight="1" x14ac:dyDescent="0.3"/>
    <row r="19" spans="2:12" ht="22.2" customHeight="1" x14ac:dyDescent="0.3">
      <c r="B19" s="304" t="s">
        <v>150</v>
      </c>
      <c r="C19" s="304"/>
      <c r="D19" s="304"/>
      <c r="E19" s="304"/>
      <c r="F19" s="304"/>
      <c r="G19" s="304"/>
      <c r="H19" s="304"/>
      <c r="I19" s="304"/>
      <c r="J19" s="304"/>
      <c r="K19" s="304"/>
      <c r="L19" s="304"/>
    </row>
    <row r="20" spans="2:12" x14ac:dyDescent="0.3">
      <c r="B20" s="213"/>
      <c r="C20" s="288" t="s">
        <v>46</v>
      </c>
      <c r="D20" s="288" t="s">
        <v>47</v>
      </c>
      <c r="E20" s="288" t="s">
        <v>48</v>
      </c>
      <c r="F20" s="288" t="s">
        <v>49</v>
      </c>
      <c r="G20" s="288" t="s">
        <v>50</v>
      </c>
      <c r="H20" s="288" t="s">
        <v>51</v>
      </c>
      <c r="I20" s="281" t="s">
        <v>52</v>
      </c>
      <c r="J20" s="281" t="s">
        <v>53</v>
      </c>
      <c r="K20" s="281" t="s">
        <v>54</v>
      </c>
      <c r="L20" s="289" t="s">
        <v>55</v>
      </c>
    </row>
    <row r="21" spans="2:12" ht="15" thickBot="1" x14ac:dyDescent="0.35">
      <c r="B21" s="213" t="s">
        <v>147</v>
      </c>
      <c r="C21" s="290"/>
      <c r="D21" s="291"/>
      <c r="E21" s="291"/>
      <c r="F21" s="291"/>
      <c r="G21" s="291"/>
      <c r="H21" s="291"/>
      <c r="I21" s="291"/>
      <c r="J21" s="292"/>
      <c r="K21" s="292"/>
      <c r="L21" s="293"/>
    </row>
    <row r="22" spans="2:12" ht="15" thickBot="1" x14ac:dyDescent="0.35">
      <c r="B22" s="213" t="s">
        <v>148</v>
      </c>
      <c r="C22" s="283"/>
      <c r="D22" s="283"/>
      <c r="E22" s="283"/>
      <c r="F22" s="283"/>
      <c r="G22" s="283"/>
      <c r="H22" s="283"/>
      <c r="I22" s="283"/>
      <c r="J22" s="294"/>
      <c r="K22" s="294"/>
      <c r="L22" s="295"/>
    </row>
    <row r="23" spans="2:12" x14ac:dyDescent="0.3">
      <c r="B23" s="214" t="s">
        <v>149</v>
      </c>
      <c r="C23" s="286"/>
      <c r="D23" s="286"/>
      <c r="E23" s="286"/>
      <c r="F23" s="286"/>
      <c r="G23" s="286"/>
      <c r="H23" s="286"/>
      <c r="I23" s="286"/>
      <c r="J23" s="296"/>
      <c r="K23" s="296"/>
      <c r="L23" s="297"/>
    </row>
    <row r="26" spans="2:12" x14ac:dyDescent="0.3">
      <c r="B26" s="364" t="s">
        <v>125</v>
      </c>
      <c r="C26" s="364"/>
      <c r="D26" s="364"/>
      <c r="E26" s="364"/>
      <c r="F26" s="364"/>
    </row>
    <row r="27" spans="2:12" x14ac:dyDescent="0.3">
      <c r="B27" s="270"/>
      <c r="C27" s="271"/>
      <c r="D27" s="272"/>
      <c r="E27" s="273" t="s">
        <v>151</v>
      </c>
      <c r="F27" s="274" t="s">
        <v>152</v>
      </c>
    </row>
    <row r="28" spans="2:12" x14ac:dyDescent="0.3">
      <c r="B28" s="365" t="s">
        <v>129</v>
      </c>
      <c r="C28" s="366"/>
      <c r="D28" s="367"/>
      <c r="E28" s="275">
        <f>SUM(C16:L16)</f>
        <v>0</v>
      </c>
      <c r="F28" s="276"/>
    </row>
    <row r="29" spans="2:12" x14ac:dyDescent="0.3">
      <c r="B29" s="365" t="s">
        <v>130</v>
      </c>
      <c r="C29" s="366"/>
      <c r="D29" s="367"/>
      <c r="E29" s="277">
        <f>SUM(C23:L23)</f>
        <v>0</v>
      </c>
      <c r="F29" s="276"/>
    </row>
    <row r="30" spans="2:12" x14ac:dyDescent="0.3">
      <c r="B30" s="368" t="s">
        <v>153</v>
      </c>
      <c r="C30" s="369"/>
      <c r="D30" s="370"/>
      <c r="E30" s="278">
        <f>E28-E29</f>
        <v>0</v>
      </c>
      <c r="F30" s="279"/>
    </row>
  </sheetData>
  <mergeCells count="6">
    <mergeCell ref="B8:L8"/>
    <mergeCell ref="B26:F26"/>
    <mergeCell ref="B28:D28"/>
    <mergeCell ref="B29:D29"/>
    <mergeCell ref="B30:D30"/>
    <mergeCell ref="B19:L19"/>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55C03-013A-4A5B-AC7D-F408271B478E}">
  <dimension ref="B3:E74"/>
  <sheetViews>
    <sheetView topLeftCell="A56" zoomScale="80" zoomScaleNormal="80" workbookViewId="0">
      <selection activeCell="D71" sqref="D71"/>
    </sheetView>
  </sheetViews>
  <sheetFormatPr defaultColWidth="8.88671875" defaultRowHeight="14.4" x14ac:dyDescent="0.3"/>
  <cols>
    <col min="1" max="1" width="8.88671875" style="1"/>
    <col min="2" max="2" width="39.109375" style="1" customWidth="1"/>
    <col min="3" max="3" width="41.5546875" style="1" customWidth="1"/>
    <col min="4" max="4" width="64" style="6" customWidth="1"/>
    <col min="5" max="5" width="56.33203125" style="6" customWidth="1"/>
    <col min="6" max="16384" width="8.88671875" style="1"/>
  </cols>
  <sheetData>
    <row r="3" spans="2:5" x14ac:dyDescent="0.3">
      <c r="B3" s="11" t="s">
        <v>154</v>
      </c>
    </row>
    <row r="4" spans="2:5" x14ac:dyDescent="0.3">
      <c r="B4" s="1" t="s">
        <v>155</v>
      </c>
      <c r="C4" s="1" t="s">
        <v>156</v>
      </c>
      <c r="D4" s="10" t="s">
        <v>157</v>
      </c>
      <c r="E4" s="10" t="s">
        <v>158</v>
      </c>
    </row>
    <row r="5" spans="2:5" ht="24" x14ac:dyDescent="0.3">
      <c r="B5" s="1" t="s">
        <v>92</v>
      </c>
      <c r="C5" s="1">
        <v>1.15E-2</v>
      </c>
      <c r="D5" s="6" t="s">
        <v>159</v>
      </c>
      <c r="E5" s="7" t="s">
        <v>160</v>
      </c>
    </row>
    <row r="6" spans="2:5" ht="53.4" customHeight="1" x14ac:dyDescent="0.3">
      <c r="B6" s="1" t="s">
        <v>93</v>
      </c>
      <c r="C6" s="1">
        <v>0.75</v>
      </c>
      <c r="D6" s="8" t="s">
        <v>161</v>
      </c>
      <c r="E6" s="9" t="s">
        <v>162</v>
      </c>
    </row>
    <row r="7" spans="2:5" ht="54.6" customHeight="1" x14ac:dyDescent="0.3">
      <c r="B7" s="1" t="s">
        <v>94</v>
      </c>
      <c r="C7" s="1">
        <v>0.57262599999999997</v>
      </c>
      <c r="D7" s="4" t="s">
        <v>163</v>
      </c>
      <c r="E7" s="6" t="s">
        <v>164</v>
      </c>
    </row>
    <row r="8" spans="2:5" ht="62.4" customHeight="1" x14ac:dyDescent="0.3">
      <c r="B8" s="1" t="s">
        <v>165</v>
      </c>
      <c r="C8" s="1">
        <v>0.19</v>
      </c>
      <c r="D8" s="8" t="s">
        <v>166</v>
      </c>
      <c r="E8" s="5" t="s">
        <v>162</v>
      </c>
    </row>
    <row r="9" spans="2:5" ht="71.400000000000006" customHeight="1" x14ac:dyDescent="0.3">
      <c r="B9" s="1" t="s">
        <v>96</v>
      </c>
      <c r="C9" s="1">
        <v>3.29</v>
      </c>
      <c r="D9" s="8" t="s">
        <v>167</v>
      </c>
      <c r="E9" s="5" t="s">
        <v>162</v>
      </c>
    </row>
    <row r="10" spans="2:5" ht="24" x14ac:dyDescent="0.3">
      <c r="B10" s="1" t="s">
        <v>97</v>
      </c>
      <c r="C10" s="1">
        <v>5.45</v>
      </c>
      <c r="D10" s="6" t="s">
        <v>253</v>
      </c>
      <c r="E10" s="5" t="s">
        <v>162</v>
      </c>
    </row>
    <row r="11" spans="2:5" ht="24" x14ac:dyDescent="0.3">
      <c r="B11" s="1" t="s">
        <v>98</v>
      </c>
      <c r="C11" s="1">
        <v>0</v>
      </c>
      <c r="D11" s="6" t="s">
        <v>252</v>
      </c>
    </row>
    <row r="15" spans="2:5" x14ac:dyDescent="0.3">
      <c r="B15" s="11" t="s">
        <v>168</v>
      </c>
    </row>
    <row r="16" spans="2:5" x14ac:dyDescent="0.3">
      <c r="B16" s="1" t="s">
        <v>169</v>
      </c>
      <c r="C16" s="1" t="s">
        <v>57</v>
      </c>
      <c r="D16" s="6" t="s">
        <v>157</v>
      </c>
      <c r="E16" s="6" t="s">
        <v>170</v>
      </c>
    </row>
    <row r="17" spans="2:5" ht="48" x14ac:dyDescent="0.3">
      <c r="B17" s="1" t="s">
        <v>171</v>
      </c>
      <c r="C17" s="1">
        <v>0.15</v>
      </c>
      <c r="D17" s="6" t="s">
        <v>172</v>
      </c>
      <c r="E17" s="3" t="s">
        <v>173</v>
      </c>
    </row>
    <row r="18" spans="2:5" ht="24" x14ac:dyDescent="0.3">
      <c r="B18" s="1" t="s">
        <v>101</v>
      </c>
      <c r="C18" s="1">
        <f>0.032+0.03887</f>
        <v>7.0870000000000002E-2</v>
      </c>
      <c r="D18" s="6" t="s">
        <v>254</v>
      </c>
      <c r="E18" s="3" t="s">
        <v>173</v>
      </c>
    </row>
    <row r="19" spans="2:5" ht="24" x14ac:dyDescent="0.3">
      <c r="B19" s="1" t="s">
        <v>102</v>
      </c>
      <c r="C19" s="1">
        <f>0.032+0.03887</f>
        <v>7.0870000000000002E-2</v>
      </c>
      <c r="D19" s="6" t="s">
        <v>254</v>
      </c>
      <c r="E19" s="3" t="s">
        <v>173</v>
      </c>
    </row>
    <row r="20" spans="2:5" x14ac:dyDescent="0.3">
      <c r="B20" s="1" t="s">
        <v>103</v>
      </c>
      <c r="C20" s="1">
        <v>6.7799999999999999E-2</v>
      </c>
      <c r="D20" s="3"/>
      <c r="E20" s="3" t="s">
        <v>173</v>
      </c>
    </row>
    <row r="21" spans="2:5" x14ac:dyDescent="0.3">
      <c r="B21" s="1" t="s">
        <v>104</v>
      </c>
      <c r="C21" s="1">
        <v>3.2099999999999997E-2</v>
      </c>
      <c r="E21" s="3" t="s">
        <v>173</v>
      </c>
    </row>
    <row r="22" spans="2:5" x14ac:dyDescent="0.3">
      <c r="B22" s="1" t="s">
        <v>174</v>
      </c>
      <c r="C22" s="1">
        <v>5.67E-2</v>
      </c>
      <c r="D22" s="6" t="s">
        <v>175</v>
      </c>
      <c r="E22" s="3" t="s">
        <v>173</v>
      </c>
    </row>
    <row r="23" spans="2:5" x14ac:dyDescent="0.3">
      <c r="B23" s="1" t="s">
        <v>106</v>
      </c>
      <c r="C23" s="1">
        <v>1.7399999999999999E-2</v>
      </c>
      <c r="E23" s="3" t="s">
        <v>173</v>
      </c>
    </row>
    <row r="24" spans="2:5" x14ac:dyDescent="0.3">
      <c r="B24" s="1" t="s">
        <v>107</v>
      </c>
      <c r="C24" s="1">
        <v>3.5299999999999998E-2</v>
      </c>
      <c r="E24" s="3" t="s">
        <v>173</v>
      </c>
    </row>
    <row r="25" spans="2:5" x14ac:dyDescent="0.3">
      <c r="B25" s="1" t="s">
        <v>108</v>
      </c>
      <c r="C25" s="1">
        <v>2.7900000000000001E-2</v>
      </c>
      <c r="E25" s="3" t="s">
        <v>173</v>
      </c>
    </row>
    <row r="26" spans="2:5" x14ac:dyDescent="0.3">
      <c r="B26" s="1" t="s">
        <v>109</v>
      </c>
      <c r="C26" s="1">
        <v>8.0500000000000002E-2</v>
      </c>
      <c r="E26" s="3" t="s">
        <v>173</v>
      </c>
    </row>
    <row r="27" spans="2:5" x14ac:dyDescent="0.3">
      <c r="B27" s="1" t="s">
        <v>110</v>
      </c>
      <c r="C27" s="1">
        <v>1.8200000000000001E-2</v>
      </c>
      <c r="E27" s="3" t="s">
        <v>173</v>
      </c>
    </row>
    <row r="28" spans="2:5" x14ac:dyDescent="0.3">
      <c r="B28" s="1" t="s">
        <v>111</v>
      </c>
      <c r="C28" s="1">
        <v>1.8100000000000002E-2</v>
      </c>
      <c r="E28" s="3" t="s">
        <v>173</v>
      </c>
    </row>
    <row r="29" spans="2:5" ht="48" x14ac:dyDescent="0.3">
      <c r="B29" s="1" t="s">
        <v>258</v>
      </c>
      <c r="C29" s="1">
        <v>0.48099999999999998</v>
      </c>
      <c r="D29" s="6" t="s">
        <v>259</v>
      </c>
      <c r="E29" s="3" t="s">
        <v>173</v>
      </c>
    </row>
    <row r="30" spans="2:5" ht="14.4" customHeight="1" x14ac:dyDescent="0.3">
      <c r="B30" s="1" t="s">
        <v>112</v>
      </c>
      <c r="C30" s="1">
        <f>0.032+0.03887</f>
        <v>7.0870000000000002E-2</v>
      </c>
      <c r="D30" s="6" t="s">
        <v>254</v>
      </c>
      <c r="E30" s="3" t="s">
        <v>173</v>
      </c>
    </row>
    <row r="31" spans="2:5" x14ac:dyDescent="0.3">
      <c r="B31" s="1" t="s">
        <v>113</v>
      </c>
      <c r="C31" s="1">
        <f>(0.032*2)+0.03887</f>
        <v>0.10287</v>
      </c>
      <c r="D31" s="6" t="s">
        <v>257</v>
      </c>
      <c r="E31" s="3" t="s">
        <v>173</v>
      </c>
    </row>
    <row r="32" spans="2:5" x14ac:dyDescent="0.3">
      <c r="B32" s="1" t="s">
        <v>114</v>
      </c>
      <c r="C32" s="1">
        <v>2.67638</v>
      </c>
      <c r="D32" s="6" t="s">
        <v>255</v>
      </c>
    </row>
    <row r="33" spans="2:5" ht="24" x14ac:dyDescent="0.3">
      <c r="B33" s="1" t="s">
        <v>176</v>
      </c>
      <c r="C33" s="1">
        <f>0.182</f>
        <v>0.182</v>
      </c>
      <c r="D33" s="6" t="s">
        <v>256</v>
      </c>
    </row>
    <row r="34" spans="2:5" ht="24" x14ac:dyDescent="0.3">
      <c r="B34" s="1" t="s">
        <v>116</v>
      </c>
      <c r="C34" s="1">
        <f>0.032+0.03887</f>
        <v>7.0870000000000002E-2</v>
      </c>
      <c r="D34" s="6" t="s">
        <v>254</v>
      </c>
    </row>
    <row r="37" spans="2:5" x14ac:dyDescent="0.3">
      <c r="B37" s="11" t="s">
        <v>177</v>
      </c>
    </row>
    <row r="38" spans="2:5" x14ac:dyDescent="0.3">
      <c r="B38" s="11" t="s">
        <v>169</v>
      </c>
      <c r="C38" s="1" t="s">
        <v>57</v>
      </c>
      <c r="D38" s="6" t="s">
        <v>178</v>
      </c>
    </row>
    <row r="39" spans="2:5" ht="24" x14ac:dyDescent="0.3">
      <c r="B39" s="1" t="s">
        <v>121</v>
      </c>
      <c r="C39" s="1">
        <v>1.7749999999999999</v>
      </c>
      <c r="D39" s="6" t="s">
        <v>179</v>
      </c>
    </row>
    <row r="42" spans="2:5" x14ac:dyDescent="0.3">
      <c r="B42" s="11" t="s">
        <v>180</v>
      </c>
    </row>
    <row r="43" spans="2:5" x14ac:dyDescent="0.3">
      <c r="B43" s="1" t="s">
        <v>169</v>
      </c>
      <c r="C43" s="1" t="s">
        <v>57</v>
      </c>
      <c r="D43" s="6" t="s">
        <v>157</v>
      </c>
      <c r="E43" s="6" t="s">
        <v>170</v>
      </c>
    </row>
    <row r="44" spans="2:5" ht="60" x14ac:dyDescent="0.3">
      <c r="B44" s="2" t="s">
        <v>118</v>
      </c>
      <c r="C44" s="1">
        <v>0.39600000000000002</v>
      </c>
      <c r="D44" s="6" t="s">
        <v>181</v>
      </c>
      <c r="E44" s="12" t="s">
        <v>182</v>
      </c>
    </row>
    <row r="45" spans="2:5" ht="36" x14ac:dyDescent="0.3">
      <c r="B45" s="1" t="s">
        <v>119</v>
      </c>
      <c r="C45" s="1">
        <v>0.109</v>
      </c>
      <c r="D45" s="6" t="s">
        <v>183</v>
      </c>
    </row>
    <row r="47" spans="2:5" x14ac:dyDescent="0.3">
      <c r="B47" s="11" t="s">
        <v>184</v>
      </c>
    </row>
    <row r="48" spans="2:5" x14ac:dyDescent="0.3">
      <c r="B48" s="1" t="s">
        <v>169</v>
      </c>
      <c r="C48" s="1" t="s">
        <v>185</v>
      </c>
      <c r="D48" s="6" t="s">
        <v>157</v>
      </c>
    </row>
    <row r="49" spans="2:5" x14ac:dyDescent="0.3">
      <c r="B49" s="1" t="s">
        <v>60</v>
      </c>
      <c r="C49" s="1">
        <v>0</v>
      </c>
    </row>
    <row r="50" spans="2:5" x14ac:dyDescent="0.3">
      <c r="B50" s="1" t="s">
        <v>186</v>
      </c>
      <c r="C50" s="1">
        <v>0</v>
      </c>
    </row>
    <row r="51" spans="2:5" ht="36" x14ac:dyDescent="0.3">
      <c r="B51" s="1" t="s">
        <v>187</v>
      </c>
      <c r="C51" s="1">
        <f>0.1/31</f>
        <v>3.2258064516129032E-3</v>
      </c>
      <c r="D51" s="6" t="s">
        <v>188</v>
      </c>
    </row>
    <row r="52" spans="2:5" ht="36" x14ac:dyDescent="0.3">
      <c r="B52" s="1" t="s">
        <v>189</v>
      </c>
      <c r="C52" s="1">
        <f>0.06/31</f>
        <v>1.9354838709677419E-3</v>
      </c>
      <c r="D52" s="6" t="s">
        <v>190</v>
      </c>
    </row>
    <row r="54" spans="2:5" x14ac:dyDescent="0.3">
      <c r="B54" s="11" t="s">
        <v>191</v>
      </c>
    </row>
    <row r="55" spans="2:5" x14ac:dyDescent="0.3">
      <c r="B55" s="1" t="s">
        <v>169</v>
      </c>
      <c r="C55" s="1" t="s">
        <v>192</v>
      </c>
      <c r="D55" s="6" t="s">
        <v>193</v>
      </c>
      <c r="E55" s="6" t="s">
        <v>194</v>
      </c>
    </row>
    <row r="56" spans="2:5" ht="84" x14ac:dyDescent="0.3">
      <c r="B56" s="1" t="s">
        <v>195</v>
      </c>
      <c r="C56" s="1">
        <v>184</v>
      </c>
      <c r="D56" s="99">
        <f>(C56*D62)/365/24/60</f>
        <v>9.6347945205479455E-5</v>
      </c>
      <c r="E56" s="6" t="s">
        <v>196</v>
      </c>
    </row>
    <row r="57" spans="2:5" ht="72" x14ac:dyDescent="0.3">
      <c r="B57" s="1" t="s">
        <v>197</v>
      </c>
      <c r="C57" s="1">
        <v>285</v>
      </c>
      <c r="D57" s="100">
        <f>(C57*D63)/365/24/60</f>
        <v>1.1555622146118721E-4</v>
      </c>
      <c r="E57" s="6" t="s">
        <v>198</v>
      </c>
    </row>
    <row r="58" spans="2:5" ht="24" x14ac:dyDescent="0.3">
      <c r="B58" s="1" t="s">
        <v>199</v>
      </c>
      <c r="C58" s="1" t="s">
        <v>200</v>
      </c>
      <c r="D58" s="101">
        <v>1.5E-6</v>
      </c>
      <c r="E58" s="6" t="s">
        <v>201</v>
      </c>
    </row>
    <row r="60" spans="2:5" x14ac:dyDescent="0.3">
      <c r="B60" s="1" t="s">
        <v>260</v>
      </c>
    </row>
    <row r="61" spans="2:5" x14ac:dyDescent="0.3">
      <c r="B61" s="1" t="s">
        <v>169</v>
      </c>
      <c r="C61" s="1" t="s">
        <v>202</v>
      </c>
      <c r="D61" s="6" t="s">
        <v>203</v>
      </c>
      <c r="E61" s="6" t="s">
        <v>194</v>
      </c>
    </row>
    <row r="62" spans="2:5" ht="36" x14ac:dyDescent="0.3">
      <c r="B62" s="1" t="s">
        <v>204</v>
      </c>
      <c r="C62" s="1" t="s">
        <v>205</v>
      </c>
      <c r="D62" s="6">
        <v>0.27522000000000002</v>
      </c>
      <c r="E62" s="6" t="s">
        <v>206</v>
      </c>
    </row>
    <row r="63" spans="2:5" ht="24" x14ac:dyDescent="0.3">
      <c r="B63" s="1" t="s">
        <v>207</v>
      </c>
      <c r="C63" s="1" t="s">
        <v>205</v>
      </c>
      <c r="D63" s="6">
        <v>0.21310999999999999</v>
      </c>
      <c r="E63" s="6" t="s">
        <v>208</v>
      </c>
    </row>
    <row r="64" spans="2:5" ht="24" x14ac:dyDescent="0.3">
      <c r="B64" s="1" t="s">
        <v>199</v>
      </c>
      <c r="C64" s="1" t="s">
        <v>209</v>
      </c>
      <c r="D64" s="6">
        <v>0.30170200000000003</v>
      </c>
      <c r="E64" s="6" t="s">
        <v>210</v>
      </c>
    </row>
    <row r="66" spans="2:4" x14ac:dyDescent="0.3">
      <c r="B66" s="1" t="s">
        <v>211</v>
      </c>
    </row>
    <row r="67" spans="2:4" x14ac:dyDescent="0.3">
      <c r="B67" s="1" t="s">
        <v>212</v>
      </c>
      <c r="C67" s="1" t="s">
        <v>213</v>
      </c>
      <c r="D67" s="6" t="s">
        <v>194</v>
      </c>
    </row>
    <row r="68" spans="2:4" x14ac:dyDescent="0.3">
      <c r="B68" s="1" t="s">
        <v>67</v>
      </c>
      <c r="C68" s="1">
        <v>0</v>
      </c>
    </row>
    <row r="69" spans="2:4" x14ac:dyDescent="0.3">
      <c r="B69" s="1" t="s">
        <v>214</v>
      </c>
      <c r="C69" s="1">
        <v>13.4</v>
      </c>
      <c r="D69" s="6" t="s">
        <v>215</v>
      </c>
    </row>
    <row r="70" spans="2:4" x14ac:dyDescent="0.3">
      <c r="B70" s="1" t="s">
        <v>216</v>
      </c>
      <c r="C70" s="1">
        <f>C69/2</f>
        <v>6.7</v>
      </c>
      <c r="D70" s="6" t="s">
        <v>217</v>
      </c>
    </row>
    <row r="71" spans="2:4" x14ac:dyDescent="0.3">
      <c r="B71" s="1" t="s">
        <v>218</v>
      </c>
      <c r="C71" s="1">
        <v>3.3</v>
      </c>
      <c r="D71" s="6" t="s">
        <v>262</v>
      </c>
    </row>
    <row r="73" spans="2:4" x14ac:dyDescent="0.3">
      <c r="B73" s="1" t="s">
        <v>219</v>
      </c>
    </row>
    <row r="74" spans="2:4" x14ac:dyDescent="0.3">
      <c r="B74" s="299" t="s">
        <v>220</v>
      </c>
      <c r="C74" s="299">
        <v>16.7</v>
      </c>
      <c r="D74" s="8" t="s">
        <v>215</v>
      </c>
    </row>
  </sheetData>
  <hyperlinks>
    <hyperlink ref="E5" r:id="rId1" display="https://www.sciencedirect.com/science/article/abs/pii/S092134491930549X" xr:uid="{93088683-2071-4FD5-8A68-7EDCA971CC1E}"/>
    <hyperlink ref="E6" r:id="rId2" display="https://pubmed.ncbi.nlm.nih.gov/35538935/" xr:uid="{6F539B7F-2111-41CE-BCB4-365738784043}"/>
    <hyperlink ref="E8" r:id="rId3" display="https://pubmed.ncbi.nlm.nih.gov/35538935/" xr:uid="{21A4A07C-26CE-433D-B819-D84E198629B9}"/>
    <hyperlink ref="E9" r:id="rId4" display="https://pubmed.ncbi.nlm.nih.gov/35538935/" xr:uid="{1D4FF5D5-F242-422C-9BC6-93B6CE157D25}"/>
    <hyperlink ref="E17" r:id="rId5" display="https://bmjopenquality.bmj.com/content/bmjqir/12/3/e002316.full.pdf" xr:uid="{B92F706D-1AB4-43FE-A9C1-F45785E3C76B}"/>
    <hyperlink ref="E20" r:id="rId6" display="https://bmjopenquality.bmj.com/content/bmjqir/12/3/e002316.full.pdf" xr:uid="{0C7D5881-BCD6-4441-A8BD-8536D3543C77}"/>
    <hyperlink ref="E21" r:id="rId7" display="https://bmjopenquality.bmj.com/content/bmjqir/12/3/e002316.full.pdf" xr:uid="{AC449135-12A1-4054-BA80-D024BF00B504}"/>
    <hyperlink ref="E22" r:id="rId8" display="https://bmjopenquality.bmj.com/content/bmjqir/12/3/e002316.full.pdf" xr:uid="{83AFEFF9-A18A-4AA0-BE4C-01B06DB52131}"/>
    <hyperlink ref="E23" r:id="rId9" display="https://bmjopenquality.bmj.com/content/bmjqir/12/3/e002316.full.pdf" xr:uid="{1D9E83D5-3E01-4BC2-A4E2-8F515C3849AA}"/>
    <hyperlink ref="E24" r:id="rId10" display="https://bmjopenquality.bmj.com/content/bmjqir/12/3/e002316.full.pdf" xr:uid="{8C066D7C-4053-4218-A63C-750BEA1C7CC9}"/>
    <hyperlink ref="E25" r:id="rId11" display="https://bmjopenquality.bmj.com/content/bmjqir/12/3/e002316.full.pdf" xr:uid="{4389F0EE-1395-41A5-96EE-9F3716BF7192}"/>
    <hyperlink ref="E26" r:id="rId12" display="https://bmjopenquality.bmj.com/content/bmjqir/12/3/e002316.full.pdf" xr:uid="{0206C17E-2A6D-46D5-9AB9-F1FA2FB41633}"/>
    <hyperlink ref="E27" r:id="rId13" display="https://bmjopenquality.bmj.com/content/bmjqir/12/3/e002316.full.pdf" xr:uid="{64578B27-5122-4E28-9196-15D7D06AB639}"/>
    <hyperlink ref="E28" r:id="rId14" display="https://bmjopenquality.bmj.com/content/bmjqir/12/3/e002316.full.pdf" xr:uid="{A5AFB680-AC64-47BE-BBCC-C0A144C0B38B}"/>
    <hyperlink ref="E30" r:id="rId15" display="https://bmjopenquality.bmj.com/content/bmjqir/12/3/e002316.full.pdf" xr:uid="{0C98ADF4-FCB1-4730-84ED-257E8E09960A}"/>
    <hyperlink ref="E44" r:id="rId16" display="https://www.mja.com.au/system/files/issues/212_08/mja250583.pdf" xr:uid="{4C2C7083-7B9D-40D3-BB7F-D7DB326FCA35}"/>
    <hyperlink ref="E10" r:id="rId17" display="https://pubmed.ncbi.nlm.nih.gov/35538935/" xr:uid="{3697B499-5B3B-4531-A457-1F79E0BC5C04}"/>
    <hyperlink ref="E18" r:id="rId18" display="https://bmjopenquality.bmj.com/content/bmjqir/12/3/e002316.full.pdf" xr:uid="{CAD4CBEE-4CFC-434A-BEB6-C352BC30492B}"/>
    <hyperlink ref="E19" r:id="rId19" display="https://bmjopenquality.bmj.com/content/bmjqir/12/3/e002316.full.pdf" xr:uid="{E3C68359-0CFA-4AA2-8851-8CA533D5B0A9}"/>
    <hyperlink ref="E31" r:id="rId20" display="https://bmjopenquality.bmj.com/content/bmjqir/12/3/e002316.full.pdf" xr:uid="{2DDB5765-FDDF-4A49-A09F-F0D10DDCEF39}"/>
    <hyperlink ref="E29" r:id="rId21" display="https://bmjopenquality.bmj.com/content/bmjqir/12/3/e002316.full.pdf" xr:uid="{70169CD3-DCE5-4D48-8F24-3F780639E904}"/>
  </hyperlinks>
  <pageMargins left="0.7" right="0.7" top="0.75" bottom="0.75" header="0.3" footer="0.3"/>
  <tableParts count="8">
    <tablePart r:id="rId22"/>
    <tablePart r:id="rId23"/>
    <tablePart r:id="rId24"/>
    <tablePart r:id="rId25"/>
    <tablePart r:id="rId26"/>
    <tablePart r:id="rId27"/>
    <tablePart r:id="rId28"/>
    <tablePart r:id="rId29"/>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8EBBB-DFFD-46A7-8A30-BBB3F611DDE0}">
  <dimension ref="B3:L32"/>
  <sheetViews>
    <sheetView topLeftCell="A10" workbookViewId="0">
      <selection activeCell="E32" sqref="E32"/>
    </sheetView>
  </sheetViews>
  <sheetFormatPr defaultRowHeight="14.4" x14ac:dyDescent="0.3"/>
  <cols>
    <col min="2" max="2" width="34.6640625" bestFit="1" customWidth="1"/>
    <col min="12" max="12" width="26.109375" bestFit="1" customWidth="1"/>
  </cols>
  <sheetData>
    <row r="3" spans="2:11" x14ac:dyDescent="0.3">
      <c r="B3" s="13" t="s">
        <v>221</v>
      </c>
      <c r="C3" s="13" t="s">
        <v>222</v>
      </c>
      <c r="D3" s="13" t="s">
        <v>223</v>
      </c>
      <c r="E3" s="13" t="s">
        <v>224</v>
      </c>
      <c r="F3" s="13" t="s">
        <v>225</v>
      </c>
      <c r="G3" s="13" t="s">
        <v>226</v>
      </c>
      <c r="H3" s="13" t="s">
        <v>227</v>
      </c>
      <c r="I3" s="13" t="s">
        <v>228</v>
      </c>
      <c r="J3" s="13" t="s">
        <v>229</v>
      </c>
      <c r="K3" s="13" t="s">
        <v>230</v>
      </c>
    </row>
    <row r="4" spans="2:11" x14ac:dyDescent="0.3">
      <c r="B4" s="14" t="s">
        <v>231</v>
      </c>
      <c r="C4" s="14">
        <v>152</v>
      </c>
      <c r="D4" s="14">
        <v>67</v>
      </c>
      <c r="E4" s="14">
        <v>15</v>
      </c>
      <c r="F4" s="14">
        <v>1</v>
      </c>
      <c r="G4" s="14">
        <v>0</v>
      </c>
      <c r="H4" s="14">
        <v>0</v>
      </c>
      <c r="I4" s="14">
        <v>0</v>
      </c>
      <c r="J4" s="14">
        <v>0</v>
      </c>
      <c r="K4" s="14">
        <v>262</v>
      </c>
    </row>
    <row r="5" spans="2:11" x14ac:dyDescent="0.3">
      <c r="B5" s="14" t="s">
        <v>232</v>
      </c>
      <c r="C5" s="14">
        <v>1</v>
      </c>
      <c r="D5" s="14">
        <v>5</v>
      </c>
      <c r="E5" s="14">
        <v>5</v>
      </c>
      <c r="F5" s="14">
        <v>2</v>
      </c>
      <c r="G5" s="14">
        <v>1</v>
      </c>
      <c r="H5" s="14">
        <v>0</v>
      </c>
      <c r="I5" s="14">
        <v>0</v>
      </c>
      <c r="J5" s="14">
        <v>0</v>
      </c>
      <c r="K5" s="14">
        <v>17</v>
      </c>
    </row>
    <row r="6" spans="2:11" x14ac:dyDescent="0.3">
      <c r="B6" s="14" t="s">
        <v>233</v>
      </c>
      <c r="C6" s="14">
        <v>32</v>
      </c>
      <c r="D6" s="14">
        <v>86</v>
      </c>
      <c r="E6" s="14">
        <v>153</v>
      </c>
      <c r="F6" s="14">
        <v>87</v>
      </c>
      <c r="G6" s="14">
        <v>65</v>
      </c>
      <c r="H6" s="14">
        <v>18</v>
      </c>
      <c r="I6" s="14">
        <v>7</v>
      </c>
      <c r="J6" s="14">
        <v>3</v>
      </c>
      <c r="K6" s="14">
        <v>395</v>
      </c>
    </row>
    <row r="7" spans="2:11" x14ac:dyDescent="0.3">
      <c r="B7" s="14" t="s">
        <v>234</v>
      </c>
      <c r="C7" s="14">
        <v>0</v>
      </c>
      <c r="D7" s="14">
        <v>0</v>
      </c>
      <c r="E7" s="14">
        <v>0</v>
      </c>
      <c r="F7" s="14">
        <v>0</v>
      </c>
      <c r="G7" s="14">
        <v>0</v>
      </c>
      <c r="H7" s="14">
        <v>0</v>
      </c>
      <c r="I7" s="14">
        <v>0</v>
      </c>
      <c r="J7" s="14">
        <v>0</v>
      </c>
      <c r="K7" s="14">
        <v>2</v>
      </c>
    </row>
    <row r="8" spans="2:11" x14ac:dyDescent="0.3">
      <c r="B8" s="14" t="s">
        <v>235</v>
      </c>
      <c r="C8" s="14">
        <v>0</v>
      </c>
      <c r="D8" s="14">
        <v>1</v>
      </c>
      <c r="E8" s="14">
        <v>1</v>
      </c>
      <c r="F8" s="14">
        <v>1</v>
      </c>
      <c r="G8" s="14">
        <v>1</v>
      </c>
      <c r="H8" s="14">
        <v>0</v>
      </c>
      <c r="I8" s="14">
        <v>0</v>
      </c>
      <c r="J8" s="14">
        <v>0</v>
      </c>
      <c r="K8" s="14">
        <v>7</v>
      </c>
    </row>
    <row r="9" spans="2:11" x14ac:dyDescent="0.3">
      <c r="B9" s="14" t="s">
        <v>236</v>
      </c>
      <c r="C9" s="14">
        <v>0</v>
      </c>
      <c r="D9" s="14">
        <v>2</v>
      </c>
      <c r="E9" s="14">
        <v>5</v>
      </c>
      <c r="F9" s="14">
        <v>1</v>
      </c>
      <c r="G9" s="14">
        <v>0</v>
      </c>
      <c r="H9" s="14">
        <v>0</v>
      </c>
      <c r="I9" s="14">
        <v>0</v>
      </c>
      <c r="J9" s="14">
        <v>0</v>
      </c>
      <c r="K9" s="14">
        <v>15</v>
      </c>
    </row>
    <row r="10" spans="2:11" x14ac:dyDescent="0.3">
      <c r="B10" s="14" t="s">
        <v>237</v>
      </c>
      <c r="C10" s="14">
        <v>0</v>
      </c>
      <c r="D10" s="14">
        <v>2</v>
      </c>
      <c r="E10" s="14">
        <v>8</v>
      </c>
      <c r="F10" s="14">
        <v>5</v>
      </c>
      <c r="G10" s="14">
        <v>2</v>
      </c>
      <c r="H10" s="14">
        <v>0</v>
      </c>
      <c r="I10" s="14">
        <v>0</v>
      </c>
      <c r="J10" s="14">
        <v>0</v>
      </c>
      <c r="K10" s="14">
        <v>33</v>
      </c>
    </row>
    <row r="11" spans="2:11" x14ac:dyDescent="0.3">
      <c r="B11" s="14" t="s">
        <v>238</v>
      </c>
      <c r="C11" s="14">
        <v>0</v>
      </c>
      <c r="D11" s="14">
        <v>0</v>
      </c>
      <c r="E11" s="14">
        <v>0</v>
      </c>
      <c r="F11" s="14">
        <v>0</v>
      </c>
      <c r="G11" s="14">
        <v>0</v>
      </c>
      <c r="H11" s="14">
        <v>0</v>
      </c>
      <c r="I11" s="14">
        <v>0</v>
      </c>
      <c r="J11" s="14">
        <v>0</v>
      </c>
      <c r="K11" s="14">
        <v>0</v>
      </c>
    </row>
    <row r="12" spans="2:11" x14ac:dyDescent="0.3">
      <c r="B12" s="14" t="s">
        <v>239</v>
      </c>
      <c r="C12" s="14">
        <v>0</v>
      </c>
      <c r="D12" s="14">
        <v>0</v>
      </c>
      <c r="E12" s="14">
        <v>2</v>
      </c>
      <c r="F12" s="14">
        <v>3</v>
      </c>
      <c r="G12" s="14">
        <v>2</v>
      </c>
      <c r="H12" s="14">
        <v>0</v>
      </c>
      <c r="I12" s="14">
        <v>0</v>
      </c>
      <c r="J12" s="14">
        <v>0</v>
      </c>
      <c r="K12" s="14">
        <v>11</v>
      </c>
    </row>
    <row r="13" spans="2:11" x14ac:dyDescent="0.3">
      <c r="B13" s="14" t="s">
        <v>240</v>
      </c>
      <c r="C13" s="14">
        <v>0</v>
      </c>
      <c r="D13" s="14">
        <v>0</v>
      </c>
      <c r="E13" s="14">
        <v>0</v>
      </c>
      <c r="F13" s="14">
        <v>3</v>
      </c>
      <c r="G13" s="14">
        <v>5</v>
      </c>
      <c r="H13" s="14">
        <v>2</v>
      </c>
      <c r="I13" s="14">
        <v>2</v>
      </c>
      <c r="J13" s="14">
        <v>1</v>
      </c>
      <c r="K13" s="14">
        <v>22</v>
      </c>
    </row>
    <row r="14" spans="2:11" x14ac:dyDescent="0.3">
      <c r="B14" s="14" t="s">
        <v>241</v>
      </c>
      <c r="C14" s="14">
        <v>0</v>
      </c>
      <c r="D14" s="14">
        <v>2</v>
      </c>
      <c r="E14" s="14">
        <v>3</v>
      </c>
      <c r="F14" s="14">
        <v>1</v>
      </c>
      <c r="G14" s="14">
        <v>1</v>
      </c>
      <c r="H14" s="14">
        <v>0</v>
      </c>
      <c r="I14" s="14">
        <v>0</v>
      </c>
      <c r="J14" s="14">
        <v>0</v>
      </c>
      <c r="K14" s="14">
        <v>10</v>
      </c>
    </row>
    <row r="15" spans="2:11" x14ac:dyDescent="0.3">
      <c r="B15" s="14" t="s">
        <v>242</v>
      </c>
      <c r="C15" s="14">
        <v>0</v>
      </c>
      <c r="D15" s="14">
        <v>0</v>
      </c>
      <c r="E15" s="14">
        <v>1</v>
      </c>
      <c r="F15" s="14">
        <v>0</v>
      </c>
      <c r="G15" s="14">
        <v>0</v>
      </c>
      <c r="H15" s="14">
        <v>0</v>
      </c>
      <c r="I15" s="14">
        <v>0</v>
      </c>
      <c r="J15" s="14">
        <v>0</v>
      </c>
      <c r="K15" s="14">
        <v>3</v>
      </c>
    </row>
    <row r="16" spans="2:11" x14ac:dyDescent="0.3">
      <c r="B16" s="14" t="s">
        <v>243</v>
      </c>
      <c r="C16" s="14">
        <v>185</v>
      </c>
      <c r="D16" s="14">
        <v>165</v>
      </c>
      <c r="E16" s="14">
        <v>193</v>
      </c>
      <c r="F16" s="14">
        <v>104</v>
      </c>
      <c r="G16" s="14">
        <v>77</v>
      </c>
      <c r="H16" s="14">
        <v>20</v>
      </c>
      <c r="I16" s="14">
        <v>9</v>
      </c>
      <c r="J16" s="14">
        <v>4</v>
      </c>
      <c r="K16" s="14">
        <v>777</v>
      </c>
    </row>
    <row r="18" spans="2:12" x14ac:dyDescent="0.3">
      <c r="B18" s="13" t="s">
        <v>221</v>
      </c>
      <c r="C18" s="13" t="s">
        <v>222</v>
      </c>
      <c r="D18" s="13" t="s">
        <v>223</v>
      </c>
      <c r="E18" s="13" t="s">
        <v>224</v>
      </c>
      <c r="F18" s="13" t="s">
        <v>225</v>
      </c>
      <c r="G18" s="13" t="s">
        <v>226</v>
      </c>
      <c r="H18" s="13" t="s">
        <v>227</v>
      </c>
      <c r="I18" s="13" t="s">
        <v>228</v>
      </c>
      <c r="J18" s="13" t="s">
        <v>229</v>
      </c>
      <c r="K18" s="13" t="s">
        <v>230</v>
      </c>
      <c r="L18" s="15" t="s">
        <v>244</v>
      </c>
    </row>
    <row r="19" spans="2:12" x14ac:dyDescent="0.3">
      <c r="B19" s="14" t="s">
        <v>231</v>
      </c>
      <c r="C19" s="17">
        <f>C4/$C$16</f>
        <v>0.82162162162162167</v>
      </c>
      <c r="D19" s="17">
        <f>D4/$D$16</f>
        <v>0.40606060606060607</v>
      </c>
      <c r="E19" s="17">
        <f>E4/$E$16</f>
        <v>7.7720207253886009E-2</v>
      </c>
      <c r="F19" s="17">
        <f>F4/$F$16</f>
        <v>9.6153846153846159E-3</v>
      </c>
      <c r="G19" s="17">
        <f>G4/$G$16</f>
        <v>0</v>
      </c>
      <c r="H19" s="17">
        <f>H4/$H$16</f>
        <v>0</v>
      </c>
      <c r="I19" s="17">
        <f>I4/$I$16</f>
        <v>0</v>
      </c>
      <c r="J19" s="17">
        <f>J4/$J$16</f>
        <v>0</v>
      </c>
      <c r="K19" s="17">
        <f>K4/$K$16</f>
        <v>0.33719433719433717</v>
      </c>
      <c r="L19">
        <v>0</v>
      </c>
    </row>
    <row r="20" spans="2:12" x14ac:dyDescent="0.3">
      <c r="B20" s="14" t="s">
        <v>232</v>
      </c>
      <c r="C20" s="17">
        <f t="shared" ref="C20:C30" si="0">C5/$C$16</f>
        <v>5.4054054054054057E-3</v>
      </c>
      <c r="D20" s="17">
        <f t="shared" ref="D20:D30" si="1">D5/$D$16</f>
        <v>3.0303030303030304E-2</v>
      </c>
      <c r="E20" s="17">
        <f t="shared" ref="E20:E30" si="2">E5/$E$16</f>
        <v>2.5906735751295335E-2</v>
      </c>
      <c r="F20" s="17">
        <f t="shared" ref="F20:F30" si="3">F5/$F$16</f>
        <v>1.9230769230769232E-2</v>
      </c>
      <c r="G20" s="17">
        <f t="shared" ref="G20:G30" si="4">G5/$G$16</f>
        <v>1.2987012987012988E-2</v>
      </c>
      <c r="H20" s="17">
        <f t="shared" ref="H20:H30" si="5">H5/$H$16</f>
        <v>0</v>
      </c>
      <c r="I20" s="17">
        <f t="shared" ref="I20:I30" si="6">I5/$I$16</f>
        <v>0</v>
      </c>
      <c r="J20" s="17">
        <f t="shared" ref="J20:J30" si="7">J5/$J$16</f>
        <v>0</v>
      </c>
      <c r="K20" s="17">
        <f t="shared" ref="K20:K30" si="8">K5/$K$16</f>
        <v>2.1879021879021878E-2</v>
      </c>
      <c r="L20">
        <v>0</v>
      </c>
    </row>
    <row r="21" spans="2:12" x14ac:dyDescent="0.3">
      <c r="B21" s="14" t="s">
        <v>245</v>
      </c>
      <c r="C21" s="17">
        <f t="shared" si="0"/>
        <v>0.17297297297297298</v>
      </c>
      <c r="D21" s="17">
        <f t="shared" si="1"/>
        <v>0.52121212121212124</v>
      </c>
      <c r="E21" s="17">
        <f t="shared" si="2"/>
        <v>0.79274611398963735</v>
      </c>
      <c r="F21" s="17">
        <f t="shared" si="3"/>
        <v>0.83653846153846156</v>
      </c>
      <c r="G21" s="17">
        <f t="shared" si="4"/>
        <v>0.8441558441558441</v>
      </c>
      <c r="H21" s="17">
        <f t="shared" si="5"/>
        <v>0.9</v>
      </c>
      <c r="I21" s="17">
        <f t="shared" si="6"/>
        <v>0.77777777777777779</v>
      </c>
      <c r="J21" s="17">
        <f t="shared" si="7"/>
        <v>0.75</v>
      </c>
      <c r="K21" s="17">
        <f t="shared" si="8"/>
        <v>0.50836550836550831</v>
      </c>
      <c r="L21">
        <v>0.33939000000000002</v>
      </c>
    </row>
    <row r="22" spans="2:12" x14ac:dyDescent="0.3">
      <c r="B22" s="14" t="s">
        <v>234</v>
      </c>
      <c r="C22" s="17">
        <f t="shared" si="0"/>
        <v>0</v>
      </c>
      <c r="D22" s="17">
        <f t="shared" si="1"/>
        <v>0</v>
      </c>
      <c r="E22" s="17">
        <f t="shared" si="2"/>
        <v>0</v>
      </c>
      <c r="F22" s="17">
        <f t="shared" si="3"/>
        <v>0</v>
      </c>
      <c r="G22" s="17">
        <f t="shared" si="4"/>
        <v>0</v>
      </c>
      <c r="H22" s="17">
        <f t="shared" si="5"/>
        <v>0</v>
      </c>
      <c r="I22" s="17">
        <f t="shared" si="6"/>
        <v>0</v>
      </c>
      <c r="J22" s="17">
        <f t="shared" si="7"/>
        <v>0</v>
      </c>
      <c r="K22" s="17">
        <f t="shared" si="8"/>
        <v>2.5740025740025739E-3</v>
      </c>
      <c r="L22">
        <v>0.23050999999999999</v>
      </c>
    </row>
    <row r="23" spans="2:12" x14ac:dyDescent="0.3">
      <c r="B23" s="14" t="s">
        <v>235</v>
      </c>
      <c r="C23" s="17">
        <f t="shared" si="0"/>
        <v>0</v>
      </c>
      <c r="D23" s="17">
        <f t="shared" si="1"/>
        <v>6.0606060606060606E-3</v>
      </c>
      <c r="E23" s="17">
        <f t="shared" si="2"/>
        <v>5.1813471502590676E-3</v>
      </c>
      <c r="F23" s="17">
        <f t="shared" si="3"/>
        <v>9.6153846153846159E-3</v>
      </c>
      <c r="G23" s="17">
        <f t="shared" si="4"/>
        <v>1.2987012987012988E-2</v>
      </c>
      <c r="H23" s="17">
        <f t="shared" si="5"/>
        <v>0</v>
      </c>
      <c r="I23" s="17">
        <f t="shared" si="6"/>
        <v>0</v>
      </c>
      <c r="J23" s="17">
        <f t="shared" si="7"/>
        <v>0</v>
      </c>
      <c r="K23" s="17">
        <f t="shared" si="8"/>
        <v>9.0090090090090089E-3</v>
      </c>
      <c r="L23">
        <v>0</v>
      </c>
    </row>
    <row r="24" spans="2:12" x14ac:dyDescent="0.3">
      <c r="B24" s="14" t="s">
        <v>236</v>
      </c>
      <c r="C24" s="17">
        <f t="shared" si="0"/>
        <v>0</v>
      </c>
      <c r="D24" s="17">
        <f t="shared" si="1"/>
        <v>1.2121212121212121E-2</v>
      </c>
      <c r="E24" s="17">
        <f t="shared" si="2"/>
        <v>2.5906735751295335E-2</v>
      </c>
      <c r="F24" s="17">
        <f t="shared" si="3"/>
        <v>9.6153846153846159E-3</v>
      </c>
      <c r="G24" s="17">
        <f t="shared" si="4"/>
        <v>0</v>
      </c>
      <c r="H24" s="17">
        <f t="shared" si="5"/>
        <v>0</v>
      </c>
      <c r="I24" s="17">
        <f t="shared" si="6"/>
        <v>0</v>
      </c>
      <c r="J24" s="17">
        <f t="shared" si="7"/>
        <v>0</v>
      </c>
      <c r="K24" s="17">
        <f t="shared" si="8"/>
        <v>1.9305019305019305E-2</v>
      </c>
      <c r="L24">
        <v>0.14915360999999999</v>
      </c>
    </row>
    <row r="25" spans="2:12" x14ac:dyDescent="0.3">
      <c r="B25" s="14" t="s">
        <v>237</v>
      </c>
      <c r="C25" s="17">
        <f t="shared" si="0"/>
        <v>0</v>
      </c>
      <c r="D25" s="17">
        <f t="shared" si="1"/>
        <v>1.2121212121212121E-2</v>
      </c>
      <c r="E25" s="17">
        <f t="shared" si="2"/>
        <v>4.145077720207254E-2</v>
      </c>
      <c r="F25" s="17">
        <f t="shared" si="3"/>
        <v>4.807692307692308E-2</v>
      </c>
      <c r="G25" s="17">
        <f t="shared" si="4"/>
        <v>2.5974025974025976E-2</v>
      </c>
      <c r="H25" s="17">
        <f t="shared" si="5"/>
        <v>0</v>
      </c>
      <c r="I25" s="17">
        <f t="shared" si="6"/>
        <v>0</v>
      </c>
      <c r="J25" s="17">
        <f t="shared" si="7"/>
        <v>0</v>
      </c>
      <c r="K25" s="17">
        <f t="shared" si="8"/>
        <v>4.2471042471042469E-2</v>
      </c>
      <c r="L25">
        <v>0.26027855799999999</v>
      </c>
    </row>
    <row r="26" spans="2:12" x14ac:dyDescent="0.3">
      <c r="B26" s="14" t="s">
        <v>238</v>
      </c>
      <c r="C26" s="17">
        <f t="shared" si="0"/>
        <v>0</v>
      </c>
      <c r="D26" s="17">
        <f t="shared" si="1"/>
        <v>0</v>
      </c>
      <c r="E26" s="17">
        <f t="shared" si="2"/>
        <v>0</v>
      </c>
      <c r="F26" s="17">
        <f t="shared" si="3"/>
        <v>0</v>
      </c>
      <c r="G26" s="17">
        <f t="shared" si="4"/>
        <v>0</v>
      </c>
      <c r="H26" s="17">
        <f t="shared" si="5"/>
        <v>0</v>
      </c>
      <c r="I26" s="17">
        <f t="shared" si="6"/>
        <v>0</v>
      </c>
      <c r="J26" s="17">
        <f t="shared" si="7"/>
        <v>0</v>
      </c>
      <c r="K26" s="17">
        <f t="shared" si="8"/>
        <v>0</v>
      </c>
      <c r="L26">
        <v>5.4283079999999997E-2</v>
      </c>
    </row>
    <row r="27" spans="2:12" x14ac:dyDescent="0.3">
      <c r="B27" s="14" t="s">
        <v>239</v>
      </c>
      <c r="C27" s="17">
        <f t="shared" si="0"/>
        <v>0</v>
      </c>
      <c r="D27" s="17">
        <f t="shared" si="1"/>
        <v>0</v>
      </c>
      <c r="E27" s="17">
        <f t="shared" si="2"/>
        <v>1.0362694300518135E-2</v>
      </c>
      <c r="F27" s="17">
        <f t="shared" si="3"/>
        <v>2.8846153846153848E-2</v>
      </c>
      <c r="G27" s="17">
        <f t="shared" si="4"/>
        <v>2.5974025974025976E-2</v>
      </c>
      <c r="H27" s="17">
        <f t="shared" si="5"/>
        <v>0</v>
      </c>
      <c r="I27" s="17">
        <f t="shared" si="6"/>
        <v>0</v>
      </c>
      <c r="J27" s="17">
        <f t="shared" si="7"/>
        <v>0</v>
      </c>
      <c r="K27" s="17">
        <f t="shared" si="8"/>
        <v>1.4157014157014158E-2</v>
      </c>
      <c r="L27">
        <v>5.6455646999999998E-2</v>
      </c>
    </row>
    <row r="28" spans="2:12" x14ac:dyDescent="0.3">
      <c r="B28" s="14" t="s">
        <v>240</v>
      </c>
      <c r="C28" s="17">
        <f t="shared" si="0"/>
        <v>0</v>
      </c>
      <c r="D28" s="17">
        <f t="shared" si="1"/>
        <v>0</v>
      </c>
      <c r="E28" s="17">
        <f t="shared" si="2"/>
        <v>0</v>
      </c>
      <c r="F28" s="17">
        <f t="shared" si="3"/>
        <v>2.8846153846153848E-2</v>
      </c>
      <c r="G28" s="17">
        <f t="shared" si="4"/>
        <v>6.4935064935064929E-2</v>
      </c>
      <c r="H28" s="17">
        <f t="shared" si="5"/>
        <v>0.1</v>
      </c>
      <c r="I28" s="17">
        <f t="shared" si="6"/>
        <v>0.22222222222222221</v>
      </c>
      <c r="J28" s="17">
        <f t="shared" si="7"/>
        <v>0.25</v>
      </c>
      <c r="K28" s="17">
        <f t="shared" si="8"/>
        <v>2.8314028314028315E-2</v>
      </c>
      <c r="L28">
        <v>7.1502975999999996E-2</v>
      </c>
    </row>
    <row r="29" spans="2:12" x14ac:dyDescent="0.3">
      <c r="B29" s="14" t="s">
        <v>241</v>
      </c>
      <c r="C29" s="17">
        <f t="shared" si="0"/>
        <v>0</v>
      </c>
      <c r="D29" s="17">
        <f t="shared" si="1"/>
        <v>1.2121212121212121E-2</v>
      </c>
      <c r="E29" s="17">
        <f t="shared" si="2"/>
        <v>1.5544041450777202E-2</v>
      </c>
      <c r="F29" s="17">
        <f t="shared" si="3"/>
        <v>9.6153846153846159E-3</v>
      </c>
      <c r="G29" s="17">
        <f t="shared" si="4"/>
        <v>1.2987012987012988E-2</v>
      </c>
      <c r="H29" s="17">
        <f t="shared" si="5"/>
        <v>0</v>
      </c>
      <c r="I29" s="17">
        <f t="shared" si="6"/>
        <v>0</v>
      </c>
      <c r="J29" s="17">
        <f t="shared" si="7"/>
        <v>0</v>
      </c>
      <c r="K29" s="17">
        <f t="shared" si="8"/>
        <v>1.2870012870012869E-2</v>
      </c>
      <c r="L29">
        <v>0.35445713499999998</v>
      </c>
    </row>
    <row r="30" spans="2:12" x14ac:dyDescent="0.3">
      <c r="B30" s="14" t="s">
        <v>242</v>
      </c>
      <c r="C30" s="17">
        <f t="shared" si="0"/>
        <v>0</v>
      </c>
      <c r="D30" s="17">
        <f t="shared" si="1"/>
        <v>0</v>
      </c>
      <c r="E30" s="17">
        <f t="shared" si="2"/>
        <v>5.1813471502590676E-3</v>
      </c>
      <c r="F30" s="17">
        <f t="shared" si="3"/>
        <v>0</v>
      </c>
      <c r="G30" s="17">
        <f t="shared" si="4"/>
        <v>0</v>
      </c>
      <c r="H30" s="17">
        <f t="shared" si="5"/>
        <v>0</v>
      </c>
      <c r="I30" s="17">
        <f t="shared" si="6"/>
        <v>0</v>
      </c>
      <c r="J30" s="17">
        <f t="shared" si="7"/>
        <v>0</v>
      </c>
      <c r="K30" s="17">
        <f t="shared" si="8"/>
        <v>3.8610038610038611E-3</v>
      </c>
      <c r="L30">
        <v>5.8081081E-2</v>
      </c>
    </row>
    <row r="31" spans="2:12" x14ac:dyDescent="0.3">
      <c r="B31" s="14" t="s">
        <v>243</v>
      </c>
      <c r="C31" s="17">
        <f>SUM(C19:C30)</f>
        <v>1</v>
      </c>
      <c r="D31" s="17">
        <f t="shared" ref="D31:K31" si="9">SUM(D19:D30)</f>
        <v>1</v>
      </c>
      <c r="E31" s="17">
        <f t="shared" si="9"/>
        <v>1.0000000000000002</v>
      </c>
      <c r="F31" s="17">
        <f t="shared" si="9"/>
        <v>1</v>
      </c>
      <c r="G31" s="17">
        <f t="shared" si="9"/>
        <v>1</v>
      </c>
      <c r="H31" s="17">
        <f t="shared" si="9"/>
        <v>1</v>
      </c>
      <c r="I31" s="17">
        <f t="shared" si="9"/>
        <v>1</v>
      </c>
      <c r="J31" s="17">
        <f t="shared" si="9"/>
        <v>1</v>
      </c>
      <c r="K31" s="17">
        <f t="shared" si="9"/>
        <v>0.99999999999999989</v>
      </c>
    </row>
    <row r="32" spans="2:12" x14ac:dyDescent="0.3">
      <c r="B32" s="16" t="s">
        <v>246</v>
      </c>
      <c r="C32" s="18">
        <f>(C19*$L$19)+(C20*$L$20)+(C21*$L$21)+(C22*$L$22)+(C23*$L$23)+(C24*$L$24)+(C25*$L$25)+(C26*$L$26)+(C27*$L$27)+(C28*$L$28)+(C29*$L$29)+(C30*$L$30)</f>
        <v>5.8705297297297308E-2</v>
      </c>
      <c r="D32" s="18">
        <f t="shared" ref="D32:K32" si="10">(D19*$L$19)+(D20*$L$20)+(D21*$L$21)+(D22*$L$22)+(D23*$L$23)+(D24*$L$24)+(D25*$L$25)+(D26*$L$26)+(D27*$L$27)+(D28*$L$28)+(D29*$L$29)+(D30*$L$30)</f>
        <v>0.18615344609696971</v>
      </c>
      <c r="E32" s="18">
        <f t="shared" si="10"/>
        <v>0.29009860255958553</v>
      </c>
      <c r="F32" s="18">
        <f t="shared" si="10"/>
        <v>0.30495970580769233</v>
      </c>
      <c r="G32" s="18">
        <f t="shared" si="10"/>
        <v>0.30397130422077923</v>
      </c>
      <c r="H32" s="18">
        <f t="shared" si="10"/>
        <v>0.31260129760000005</v>
      </c>
      <c r="I32" s="18">
        <f t="shared" si="10"/>
        <v>0.27985955022222225</v>
      </c>
      <c r="J32" s="18">
        <f t="shared" si="10"/>
        <v>0.27241824400000003</v>
      </c>
      <c r="K32" s="18">
        <f t="shared" si="10"/>
        <v>0.19467111807722007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07115-5340-47F4-8EE3-049227E60B32}">
  <dimension ref="B3:B8"/>
  <sheetViews>
    <sheetView workbookViewId="0">
      <selection activeCell="B13" sqref="B13"/>
    </sheetView>
  </sheetViews>
  <sheetFormatPr defaultRowHeight="14.4" x14ac:dyDescent="0.3"/>
  <cols>
    <col min="2" max="2" width="17.6640625" bestFit="1" customWidth="1"/>
  </cols>
  <sheetData>
    <row r="3" spans="2:2" x14ac:dyDescent="0.3">
      <c r="B3" t="s">
        <v>247</v>
      </c>
    </row>
    <row r="4" spans="2:2" x14ac:dyDescent="0.3">
      <c r="B4" t="s">
        <v>76</v>
      </c>
    </row>
    <row r="5" spans="2:2" x14ac:dyDescent="0.3">
      <c r="B5" t="s">
        <v>75</v>
      </c>
    </row>
    <row r="6" spans="2:2" x14ac:dyDescent="0.3">
      <c r="B6" t="s">
        <v>248</v>
      </c>
    </row>
    <row r="7" spans="2:2" x14ac:dyDescent="0.3">
      <c r="B7" t="s">
        <v>249</v>
      </c>
    </row>
    <row r="8" spans="2:2" x14ac:dyDescent="0.3">
      <c r="B8" t="s">
        <v>120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6A5243BF4A944F8ACE5429200EC68B" ma:contentTypeVersion="15" ma:contentTypeDescription="Create a new document." ma:contentTypeScope="" ma:versionID="cd934ba451dfdbaa199f4a55ee97233a">
  <xsd:schema xmlns:xsd="http://www.w3.org/2001/XMLSchema" xmlns:xs="http://www.w3.org/2001/XMLSchema" xmlns:p="http://schemas.microsoft.com/office/2006/metadata/properties" xmlns:ns2="d6817a7c-ecda-4f55-8334-9a8339cfca60" xmlns:ns3="b68c1390-a19a-49b1-9b0b-7dd59fd64c9d" targetNamespace="http://schemas.microsoft.com/office/2006/metadata/properties" ma:root="true" ma:fieldsID="c009ee95b0d8d6998c425a9a7f1bb082" ns2:_="" ns3:_="">
    <xsd:import namespace="d6817a7c-ecda-4f55-8334-9a8339cfca60"/>
    <xsd:import namespace="b68c1390-a19a-49b1-9b0b-7dd59fd64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817a7c-ecda-4f55-8334-9a8339cfca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0f0d1ee-25c8-4800-8ce1-b475715309a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8c1390-a19a-49b1-9b0b-7dd59fd64c9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6ff3103-cea0-452b-b0db-adffe591c118}" ma:internalName="TaxCatchAll" ma:showField="CatchAllData" ma:web="b68c1390-a19a-49b1-9b0b-7dd59fd64c9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6817a7c-ecda-4f55-8334-9a8339cfca60">
      <Terms xmlns="http://schemas.microsoft.com/office/infopath/2007/PartnerControls"/>
    </lcf76f155ced4ddcb4097134ff3c332f>
    <TaxCatchAll xmlns="b68c1390-a19a-49b1-9b0b-7dd59fd64c9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66B90F-6563-4B5A-9EC0-F5A47E3DAD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817a7c-ecda-4f55-8334-9a8339cfca60"/>
    <ds:schemaRef ds:uri="b68c1390-a19a-49b1-9b0b-7dd59fd64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F1E219-DB16-42C8-85C4-87E42099A3CD}">
  <ds:schemaRefs>
    <ds:schemaRef ds:uri="http://schemas.microsoft.com/office/2006/metadata/properties"/>
    <ds:schemaRef ds:uri="http://schemas.microsoft.com/office/infopath/2007/PartnerControls"/>
    <ds:schemaRef ds:uri="d6817a7c-ecda-4f55-8334-9a8339cfca60"/>
    <ds:schemaRef ds:uri="b68c1390-a19a-49b1-9b0b-7dd59fd64c9d"/>
  </ds:schemaRefs>
</ds:datastoreItem>
</file>

<file path=customXml/itemProps3.xml><?xml version="1.0" encoding="utf-8"?>
<ds:datastoreItem xmlns:ds="http://schemas.openxmlformats.org/officeDocument/2006/customXml" ds:itemID="{EF21E429-34BD-488D-B67D-14A405D2B7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How to</vt:lpstr>
      <vt:lpstr>Carbon calculator_ Current LKD </vt:lpstr>
      <vt:lpstr>Carbon calculator_ Revised</vt:lpstr>
      <vt:lpstr>Carbon calculator_results </vt:lpstr>
      <vt:lpstr>Staff time </vt:lpstr>
      <vt:lpstr>Emission factors</vt:lpstr>
      <vt:lpstr>Travel likelihood</vt:lpstr>
      <vt:lpstr>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Rosie Hillson</dc:creator>
  <cp:keywords/>
  <dc:description/>
  <cp:lastModifiedBy>Rosie Hillson</cp:lastModifiedBy>
  <cp:revision/>
  <dcterms:created xsi:type="dcterms:W3CDTF">2025-02-06T10:41:51Z</dcterms:created>
  <dcterms:modified xsi:type="dcterms:W3CDTF">2025-12-19T15:47:58Z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0x010100E16A5243BF4A944F8ACE5429200EC68B</vt:lpwstr>
  </property>
  <property fmtid="{D5CDD505-2E9C-101B-9397-08002B2CF9AE}" pid="3" name="MediaServiceImageTags">
    <vt:lpwstr/>
  </property>
</Properties>
</file>